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351" i="2" l="1"/>
  <c r="L352" i="2" l="1"/>
  <c r="L351" i="2"/>
  <c r="K352" i="2"/>
  <c r="K351" i="2"/>
  <c r="K356" i="2"/>
  <c r="I353" i="2"/>
  <c r="I300" i="2"/>
  <c r="I239" i="2"/>
  <c r="I105" i="2"/>
  <c r="I101" i="2"/>
  <c r="I96" i="2"/>
  <c r="I9" i="2"/>
  <c r="H9" i="2"/>
  <c r="H105" i="2"/>
  <c r="H300" i="2"/>
  <c r="H239" i="2"/>
  <c r="J93" i="2" l="1"/>
  <c r="I93" i="2"/>
  <c r="J239" i="2"/>
  <c r="L281" i="2"/>
  <c r="K281" i="2"/>
  <c r="L94" i="2"/>
  <c r="K94" i="2"/>
  <c r="J300" i="2" l="1"/>
  <c r="K302" i="2"/>
  <c r="L302" i="2"/>
  <c r="J9" i="2" l="1"/>
  <c r="L355" i="2" l="1"/>
  <c r="K355" i="2"/>
  <c r="K10" i="2"/>
  <c r="L10" i="2"/>
  <c r="L356" i="2" l="1"/>
  <c r="J353" i="2"/>
  <c r="H353" i="2"/>
  <c r="H101" i="2" l="1"/>
  <c r="I337" i="2" l="1"/>
  <c r="J337" i="2"/>
  <c r="H337" i="2"/>
  <c r="K354" i="2" l="1"/>
  <c r="K341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96" i="2"/>
  <c r="H93" i="2"/>
  <c r="H91" i="2"/>
  <c r="H8" i="2" l="1"/>
  <c r="J101" i="2"/>
  <c r="K101" i="2"/>
  <c r="L104" i="2"/>
  <c r="L102" i="2"/>
  <c r="J105" i="2" l="1"/>
  <c r="K105" i="2"/>
  <c r="L189" i="2"/>
  <c r="K9" i="2"/>
  <c r="K353" i="2" l="1"/>
  <c r="K87" i="2" l="1"/>
  <c r="J340" i="2" l="1"/>
  <c r="J96" i="2"/>
  <c r="J91" i="2"/>
  <c r="L354" i="2"/>
  <c r="L341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I344" i="2"/>
  <c r="I343" i="2" s="1"/>
  <c r="I342" i="2" s="1"/>
  <c r="I349" i="2"/>
  <c r="K239" i="2"/>
  <c r="K340" i="2" l="1"/>
  <c r="I8" i="2"/>
  <c r="J8" i="2"/>
  <c r="L93" i="2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<sst xmlns="http://schemas.openxmlformats.org/spreadsheetml/2006/main" count="1420" uniqueCount="197">
  <si>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</si>
  <si>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</si>
  <si>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</si>
  <si>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</si>
  <si>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</si>
  <si>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</si>
  <si>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</si>
  <si>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</si>
  <si>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</si>
  <si>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</si>
  <si>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</si>
  <si>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</si>
  <si>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</si>
  <si>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</si>
  <si>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</si>
  <si>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</si>
  <si>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</si>
  <si>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</si>
  <si>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</si>
  <si>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</si>
  <si>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</si>
  <si>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</si>
  <si>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</si>
  <si>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</si>
  <si>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</si>
  <si>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</si>
  <si>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</si>
  <si>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</si>
  <si>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</si>
  <si>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</si>
  <si>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</si>
  <si>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</si>
  <si>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</si>
  <si>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</si>
  <si>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</si>
  <si>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</si>
  <si>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</si>
  <si>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</si>
  <si>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</si>
  <si>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</si>
  <si>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</si>
  <si>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</si>
  <si>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</si>
  <si>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</si>
  <si>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</si>
  <si>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</si>
  <si>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</si>
  <si>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</si>
  <si>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</si>
  <si>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</si>
  <si>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</si>
  <si>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</si>
  <si>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</si>
  <si>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</si>
  <si>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</si>
  <si>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</si>
  <si>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</si>
  <si>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</si>
  <si>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</si>
  <si>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</si>
  <si>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</si>
  <si>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</si>
  <si>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</si>
  <si>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</si>
  <si>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</si>
  <si>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</si>
  <si>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</si>
  <si>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</si>
  <si>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</si>
  <si>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</si>
  <si>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</si>
  <si>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</si>
  <si>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</si>
  <si>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</si>
  <si>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</si>
  <si>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</si>
  <si>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</si>
  <si>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</si>
  <si>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</si>
  <si>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</si>
  <si>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</si>
  <si>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</si>
  <si>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</si>
  <si>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</si>
  <si>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</si>
  <si>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</si>
  <si>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</si>
  <si>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</si>
  <si>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</si>
  <si>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</si>
  <si>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</si>
  <si>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</si>
  <si>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</si>
  <si>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</si>
  <si>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</si>
  <si>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</si>
  <si>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</si>
  <si>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</si>
  <si>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</si>
  <si>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</si>
  <si>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</si>
  <si>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</si>
  <si>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</si>
  <si>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</si>
  <si>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</si>
  <si>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</si>
  <si>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</si>
  <si>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</si>
  <si>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</si>
  <si>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</si>
  <si>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</si>
  <si>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</si>
  <si>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</si>
  <si>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</si>
  <si>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</si>
  <si>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</si>
  <si>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</si>
  <si>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</si>
  <si>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</si>
  <si>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</si>
  <si>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</si>
  <si>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</si>
  <si>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</si>
  <si>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</si>
  <si>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</si>
  <si>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</si>
  <si>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</si>
  <si>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</si>
  <si>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</si>
  <si>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</si>
  <si>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</si>
  <si>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</si>
  <si>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</si>
  <si>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</si>
  <si>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</si>
  <si>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</si>
  <si>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</si>
  <si>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</si>
  <si>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</si>
  <si>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</si>
  <si>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</si>
  <si>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</si>
  <si>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</si>
  <si>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</si>
  <si>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</si>
  <si>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</si>
  <si>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</si>
  <si>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</si>
  <si>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</si>
  <si>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</si>
  <si>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</si>
  <si>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</si>
  <si>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</si>
  <si>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</si>
  <si>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</si>
  <si>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</si>
  <si>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</si>
  <si>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</si>
  <si>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</si>
  <si>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</si>
  <si>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</si>
  <si>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</si>
  <si>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</si>
  <si>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</si>
  <si>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</si>
  <si>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</si>
  <si>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</si>
  <si>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</si>
  <si>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</si>
  <si>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</si>
  <si>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</si>
  <si>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</si>
  <si>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</si>
  <si>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</si>
  <si>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</si>
  <si>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</si>
  <si>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</si>
  <si>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</si>
  <si>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</si>
  <si>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</si>
  <si>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</si>
  <si>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</si>
  <si>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</si>
  <si>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</si>
  <si>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</si>
  <si>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</si>
  <si>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</si>
  <si>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</si>
  <si>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</si>
  <si>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</si>
  <si>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</si>
  <si>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Обслуживание государственного и муниципального долга</t>
  </si>
  <si>
    <t>Обслуживание  муниципального долга</t>
  </si>
  <si>
    <t>Фактическое исполнение на 01.05.2024г.</t>
  </si>
  <si>
    <t>Уточненный план на     01.05.2025 г.</t>
  </si>
  <si>
    <t>Фактическое исполнение на 01.05.2025г.</t>
  </si>
  <si>
    <t>Сведения об исполнении бюджетных ассигнований бюджета муниципального образования "Шовгеновский район" на 01.05.2025 года по разделам и подразделам классификации расходов бюджетов Российской  Федерации в сравнении на 01.05.2024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</si>
</sst>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  <numFmt numFmtId="169" formatCode="#,##0.00\ _₽"/>
  </numFmts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8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horizontal="right" vertical="top" wrapText="1"/>
    </xf>
    <xf numFmtId="2" fontId="8" fillId="0" borderId="5" xfId="0" applyNumberFormat="1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10" fillId="0" borderId="5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vertical="top" wrapText="1"/>
    </xf>
    <xf numFmtId="2" fontId="0" fillId="0" borderId="5" xfId="0" applyNumberFormat="1" applyFont="1" applyFill="1" applyBorder="1" applyAlignment="1">
      <alignment vertical="top" wrapText="1"/>
    </xf>
    <xf numFmtId="169" fontId="2" fillId="2" borderId="5" xfId="0" applyNumberFormat="1" applyFont="1" applyFill="1" applyBorder="1" applyAlignment="1">
      <alignment horizontal="right" vertical="top" wrapText="1"/>
    </xf>
    <xf numFmtId="169" fontId="4" fillId="0" borderId="5" xfId="0" applyNumberFormat="1" applyFont="1" applyFill="1" applyBorder="1" applyAlignment="1">
      <alignment horizontal="right" vertical="center" wrapText="1"/>
    </xf>
    <xf numFmtId="169" fontId="3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horizontal="right" vertical="top" wrapText="1"/>
    </xf>
    <xf numFmtId="169" fontId="2" fillId="0" borderId="5" xfId="0" applyNumberFormat="1" applyFont="1" applyFill="1" applyBorder="1" applyAlignment="1">
      <alignment horizontal="right" vertical="top" wrapText="1"/>
    </xf>
    <xf numFmtId="169" fontId="8" fillId="0" borderId="5" xfId="0" applyNumberFormat="1" applyFont="1" applyFill="1" applyBorder="1" applyAlignment="1">
      <alignment horizontal="right" vertical="top" wrapText="1"/>
    </xf>
    <xf numFmtId="169" fontId="3" fillId="0" borderId="24" xfId="0" applyNumberFormat="1" applyFont="1" applyFill="1" applyBorder="1" applyAlignment="1">
      <alignment horizontal="right" vertical="top" wrapText="1"/>
    </xf>
    <xf numFmtId="169" fontId="6" fillId="0" borderId="5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169" fontId="13" fillId="0" borderId="5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8"/>
  <sheetViews>
    <sheetView tabSelected="1" view="pageBreakPreview" zoomScaleNormal="100" zoomScaleSheetLayoutView="100" workbookViewId="0">
      <selection activeCell="K94" sqref="K94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31" customWidth="1"/>
    <col min="9" max="9" width="18.3320312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80"/>
      <c r="K2" s="181"/>
      <c r="L2" s="181"/>
    </row>
    <row r="3" spans="1:12" ht="36.75" hidden="1" customHeight="1" x14ac:dyDescent="0.2">
      <c r="J3" s="181"/>
      <c r="K3" s="181"/>
      <c r="L3" s="181"/>
    </row>
    <row r="4" spans="1:12" ht="52.5" customHeight="1" x14ac:dyDescent="0.2">
      <c r="A4" s="45"/>
      <c r="B4" s="184" t="s">
        <v>196</v>
      </c>
      <c r="C4" s="184"/>
      <c r="D4" s="184"/>
      <c r="E4" s="184"/>
      <c r="F4" s="184"/>
      <c r="G4" s="184"/>
      <c r="H4" s="184"/>
      <c r="I4" s="184"/>
      <c r="J4" s="184"/>
      <c r="K4" s="184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83"/>
      <c r="L5" s="183"/>
    </row>
    <row r="6" spans="1:12" ht="16.5" thickBot="1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4" t="s">
        <v>3</v>
      </c>
      <c r="C7" s="55" t="s">
        <v>4</v>
      </c>
      <c r="D7" s="114" t="s">
        <v>5</v>
      </c>
      <c r="E7" s="114" t="s">
        <v>6</v>
      </c>
      <c r="F7" s="111" t="s">
        <v>7</v>
      </c>
      <c r="G7" s="55" t="s">
        <v>8</v>
      </c>
      <c r="H7" s="140" t="s">
        <v>193</v>
      </c>
      <c r="I7" s="114" t="s">
        <v>194</v>
      </c>
      <c r="J7" s="114" t="s">
        <v>195</v>
      </c>
      <c r="K7" s="114" t="s">
        <v>181</v>
      </c>
      <c r="L7" s="114" t="s">
        <v>178</v>
      </c>
    </row>
    <row r="8" spans="1:12" ht="23.25" customHeight="1" thickTop="1" x14ac:dyDescent="0.2">
      <c r="A8" s="47"/>
      <c r="B8" s="112" t="s">
        <v>175</v>
      </c>
      <c r="C8" s="44"/>
      <c r="D8" s="114"/>
      <c r="E8" s="114"/>
      <c r="F8" s="114"/>
      <c r="G8" s="44"/>
      <c r="H8" s="170">
        <f>H9+H91+H93+H96+H101+H105+H239+H300+H337+H340+H353</f>
        <v>215866.30000000002</v>
      </c>
      <c r="I8" s="153">
        <f>I9+I91+I93+I96+I101+I105+I239+I300+I337+I340+I353+I351</f>
        <v>1067927.8</v>
      </c>
      <c r="J8" s="153">
        <f>J9+J91+J93+J96+J101+J105+J239+J300+J337+J340+J353</f>
        <v>393209.10000000003</v>
      </c>
      <c r="K8" s="117">
        <f>H8/I8*100</f>
        <v>20.213566872217392</v>
      </c>
      <c r="L8" s="118">
        <f>SUM(J8/I8*100)</f>
        <v>36.819820590867664</v>
      </c>
    </row>
    <row r="9" spans="1:12" ht="15.75" x14ac:dyDescent="0.2">
      <c r="A9" s="48"/>
      <c r="B9" s="113" t="s">
        <v>80</v>
      </c>
      <c r="C9" s="56"/>
      <c r="D9" s="115" t="s">
        <v>25</v>
      </c>
      <c r="E9" s="116"/>
      <c r="F9" s="116"/>
      <c r="G9" s="56"/>
      <c r="H9" s="171">
        <f>H10+H16+H30+H50+H88+H89+H90</f>
        <v>18928.900000000001</v>
      </c>
      <c r="I9" s="154">
        <f>I10+I16+I30+I50+I88+I89+I90</f>
        <v>82862.8</v>
      </c>
      <c r="J9" s="154">
        <f>J10+J16+J30+J50+J79+J89+J90+J87+J88</f>
        <v>25532.399999999998</v>
      </c>
      <c r="K9" s="117">
        <f t="shared" ref="K9:K10" si="0">H9/I9*100</f>
        <v>22.843664467046736</v>
      </c>
      <c r="L9" s="118">
        <f t="shared" ref="L9:L10" si="1">SUM(J9/I9*100)</f>
        <v>30.812861742543092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72">
        <v>665.4</v>
      </c>
      <c r="I10" s="155">
        <v>2250.4</v>
      </c>
      <c r="J10" s="156">
        <v>537</v>
      </c>
      <c r="K10" s="79">
        <f t="shared" si="0"/>
        <v>29.568076786349089</v>
      </c>
      <c r="L10" s="80">
        <f t="shared" si="1"/>
        <v>23.862424457874155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2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3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3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3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4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72">
        <v>1647.4</v>
      </c>
      <c r="I16" s="155">
        <v>5699.7</v>
      </c>
      <c r="J16" s="156">
        <v>2162.1</v>
      </c>
      <c r="K16" s="79">
        <f>H16/I16*100</f>
        <v>28.903275610997071</v>
      </c>
      <c r="L16" s="80">
        <f>SUM(J16/I16*100)</f>
        <v>37.933575451339543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2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3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3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3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3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3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3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3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3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3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3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3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4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73">
        <v>11497.2</v>
      </c>
      <c r="I30" s="155">
        <v>44081.2</v>
      </c>
      <c r="J30" s="156">
        <v>14723.8</v>
      </c>
      <c r="K30" s="79">
        <f>H30/I30*100</f>
        <v>26.081867099806722</v>
      </c>
      <c r="L30" s="80">
        <f>SUM(J30/I30*100)</f>
        <v>33.401540792900377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2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3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3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3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3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3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3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3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3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3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3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3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3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3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3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5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3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3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4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72">
        <v>3812.5</v>
      </c>
      <c r="I50" s="155">
        <v>16427.2</v>
      </c>
      <c r="J50" s="156">
        <v>5254.2</v>
      </c>
      <c r="K50" s="79">
        <f>H50/I50*100</f>
        <v>23.208459140936981</v>
      </c>
      <c r="L50" s="80">
        <f>SUM(J50/I50*100)</f>
        <v>31.984756988409462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2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3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3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3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3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3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3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3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3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3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3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3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3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3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3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3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3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3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3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3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3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3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3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3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3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3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3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4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6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2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3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3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3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3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3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4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2"/>
      <c r="G87" s="84"/>
      <c r="H87" s="100"/>
      <c r="I87" s="95">
        <v>0</v>
      </c>
      <c r="J87" s="103">
        <v>0</v>
      </c>
      <c r="K87" s="104">
        <f>SUM(J87-I87)</f>
        <v>0</v>
      </c>
      <c r="L87" s="105">
        <v>0</v>
      </c>
    </row>
    <row r="88" spans="1:12" s="96" customFormat="1" ht="15.75" x14ac:dyDescent="0.2">
      <c r="A88" s="81"/>
      <c r="B88" s="78" t="s">
        <v>179</v>
      </c>
      <c r="C88" s="54"/>
      <c r="D88" s="119" t="s">
        <v>25</v>
      </c>
      <c r="E88" s="119" t="s">
        <v>15</v>
      </c>
      <c r="F88" s="22"/>
      <c r="G88" s="84"/>
      <c r="H88" s="172">
        <v>0</v>
      </c>
      <c r="I88" s="157">
        <v>0</v>
      </c>
      <c r="J88" s="156">
        <v>0</v>
      </c>
      <c r="K88" s="79">
        <v>0</v>
      </c>
      <c r="L88" s="8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72">
        <v>0</v>
      </c>
      <c r="I89" s="157">
        <v>0</v>
      </c>
      <c r="J89" s="156">
        <v>0</v>
      </c>
      <c r="K89" s="79">
        <v>0</v>
      </c>
      <c r="L89" s="8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72">
        <v>1306.4000000000001</v>
      </c>
      <c r="I90" s="158">
        <v>14404.3</v>
      </c>
      <c r="J90" s="156">
        <v>2855.3</v>
      </c>
      <c r="K90" s="79">
        <f>H90/I90*100</f>
        <v>9.0695139645800218</v>
      </c>
      <c r="L90" s="80">
        <f>SUM(J90/I90*100)</f>
        <v>19.822552987649527</v>
      </c>
    </row>
    <row r="91" spans="1:12" ht="26.25" hidden="1" customHeight="1" x14ac:dyDescent="0.2">
      <c r="A91" s="49"/>
      <c r="B91" s="120" t="s">
        <v>73</v>
      </c>
      <c r="C91" s="59">
        <v>908</v>
      </c>
      <c r="D91" s="121" t="s">
        <v>36</v>
      </c>
      <c r="E91" s="121"/>
      <c r="F91" s="115"/>
      <c r="G91" s="85"/>
      <c r="H91" s="122">
        <f>H92</f>
        <v>0</v>
      </c>
      <c r="I91" s="122">
        <f>I92</f>
        <v>0</v>
      </c>
      <c r="J91" s="122">
        <f>J92</f>
        <v>0</v>
      </c>
      <c r="K91" s="117">
        <v>0</v>
      </c>
      <c r="L91" s="118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5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20" t="s">
        <v>52</v>
      </c>
      <c r="C93" s="59">
        <v>907</v>
      </c>
      <c r="D93" s="115" t="s">
        <v>37</v>
      </c>
      <c r="E93" s="115" t="s">
        <v>0</v>
      </c>
      <c r="F93" s="115" t="s">
        <v>0</v>
      </c>
      <c r="G93" s="85" t="s">
        <v>0</v>
      </c>
      <c r="H93" s="174">
        <f>H95</f>
        <v>685.7</v>
      </c>
      <c r="I93" s="159">
        <f>I94+I95</f>
        <v>3893.2</v>
      </c>
      <c r="J93" s="159">
        <f>J94+J95</f>
        <v>989.3</v>
      </c>
      <c r="K93" s="117">
        <f t="shared" ref="K93:K95" si="2">H93/I93*100</f>
        <v>17.612760710983256</v>
      </c>
      <c r="L93" s="118">
        <f t="shared" ref="L93:L95" si="3">SUM(J93/I93*100)</f>
        <v>25.410972978526665</v>
      </c>
    </row>
    <row r="94" spans="1:12" s="150" customFormat="1" ht="15.75" x14ac:dyDescent="0.2">
      <c r="A94" s="7"/>
      <c r="B94" s="78" t="s">
        <v>190</v>
      </c>
      <c r="C94" s="59"/>
      <c r="D94" s="22" t="s">
        <v>37</v>
      </c>
      <c r="E94" s="22" t="s">
        <v>24</v>
      </c>
      <c r="F94" s="115"/>
      <c r="G94" s="85"/>
      <c r="H94" s="175">
        <v>0</v>
      </c>
      <c r="I94" s="155">
        <v>212</v>
      </c>
      <c r="J94" s="155">
        <v>0</v>
      </c>
      <c r="K94" s="79">
        <f t="shared" si="2"/>
        <v>0</v>
      </c>
      <c r="L94" s="80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72">
        <v>685.7</v>
      </c>
      <c r="I95" s="155">
        <v>3681.2</v>
      </c>
      <c r="J95" s="156">
        <v>989.3</v>
      </c>
      <c r="K95" s="79">
        <f t="shared" si="2"/>
        <v>18.627078126697818</v>
      </c>
      <c r="L95" s="80">
        <f t="shared" si="3"/>
        <v>26.874388786265346</v>
      </c>
    </row>
    <row r="96" spans="1:12" ht="15.75" x14ac:dyDescent="0.2">
      <c r="A96" s="49"/>
      <c r="B96" s="123" t="s">
        <v>172</v>
      </c>
      <c r="C96" s="60"/>
      <c r="D96" s="124" t="s">
        <v>9</v>
      </c>
      <c r="E96" s="124"/>
      <c r="F96" s="125"/>
      <c r="G96" s="86"/>
      <c r="H96" s="176">
        <f>H97+H98+H100+H99</f>
        <v>0</v>
      </c>
      <c r="I96" s="160">
        <f>I97+I98+I99+I100</f>
        <v>3078.3</v>
      </c>
      <c r="J96" s="160">
        <f>J97+J98+J100+J99</f>
        <v>0</v>
      </c>
      <c r="K96" s="117">
        <f t="shared" ref="K96:K97" si="4">H96/I96*100</f>
        <v>0</v>
      </c>
      <c r="L96" s="118">
        <f t="shared" ref="L96:L97" si="5">SUM(J96/I96*100)</f>
        <v>0</v>
      </c>
    </row>
    <row r="97" spans="1:16" ht="15.75" x14ac:dyDescent="0.2">
      <c r="A97" s="49"/>
      <c r="B97" s="78" t="s">
        <v>57</v>
      </c>
      <c r="C97" s="61">
        <v>908</v>
      </c>
      <c r="D97" s="119" t="s">
        <v>9</v>
      </c>
      <c r="E97" s="119" t="s">
        <v>23</v>
      </c>
      <c r="F97" s="126"/>
      <c r="G97" s="87"/>
      <c r="H97" s="172">
        <v>0</v>
      </c>
      <c r="I97" s="155">
        <v>824.9</v>
      </c>
      <c r="J97" s="156">
        <v>0</v>
      </c>
      <c r="K97" s="79">
        <f t="shared" si="4"/>
        <v>0</v>
      </c>
      <c r="L97" s="80">
        <f t="shared" si="5"/>
        <v>0</v>
      </c>
    </row>
    <row r="98" spans="1:16" ht="15.75" x14ac:dyDescent="0.2">
      <c r="A98" s="49"/>
      <c r="B98" s="78" t="s">
        <v>177</v>
      </c>
      <c r="C98" s="61"/>
      <c r="D98" s="119" t="s">
        <v>9</v>
      </c>
      <c r="E98" s="119" t="s">
        <v>47</v>
      </c>
      <c r="F98" s="22"/>
      <c r="G98" s="87"/>
      <c r="H98" s="172">
        <v>0</v>
      </c>
      <c r="I98" s="155">
        <v>0</v>
      </c>
      <c r="J98" s="156">
        <v>0</v>
      </c>
      <c r="K98" s="79">
        <v>0</v>
      </c>
      <c r="L98" s="80">
        <v>0</v>
      </c>
    </row>
    <row r="99" spans="1:16" ht="15.75" x14ac:dyDescent="0.2">
      <c r="A99" s="49"/>
      <c r="B99" s="78" t="s">
        <v>176</v>
      </c>
      <c r="C99" s="61"/>
      <c r="D99" s="119" t="s">
        <v>9</v>
      </c>
      <c r="E99" s="119" t="s">
        <v>24</v>
      </c>
      <c r="F99" s="22"/>
      <c r="G99" s="87"/>
      <c r="H99" s="172">
        <v>0</v>
      </c>
      <c r="I99" s="155">
        <v>2253.4</v>
      </c>
      <c r="J99" s="156">
        <v>0</v>
      </c>
      <c r="K99" s="79">
        <f t="shared" ref="K99" si="6">H99/I99*100</f>
        <v>0</v>
      </c>
      <c r="L99" s="80">
        <f t="shared" ref="L99" si="7">SUM(J99/I99*100)</f>
        <v>0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72">
        <v>0</v>
      </c>
      <c r="I100" s="155">
        <v>0</v>
      </c>
      <c r="J100" s="156">
        <v>0</v>
      </c>
      <c r="K100" s="79">
        <v>0</v>
      </c>
      <c r="L100" s="80">
        <v>0</v>
      </c>
    </row>
    <row r="101" spans="1:16" ht="15" customHeight="1" x14ac:dyDescent="0.2">
      <c r="A101" s="51"/>
      <c r="B101" s="120" t="s">
        <v>60</v>
      </c>
      <c r="C101" s="60">
        <v>908</v>
      </c>
      <c r="D101" s="121" t="s">
        <v>23</v>
      </c>
      <c r="E101" s="121"/>
      <c r="F101" s="115"/>
      <c r="G101" s="86"/>
      <c r="H101" s="174">
        <f>H102+H103+H104</f>
        <v>15438.3</v>
      </c>
      <c r="I101" s="159">
        <f>I103+I102+I104</f>
        <v>96086.3</v>
      </c>
      <c r="J101" s="159">
        <f>J104+J103+J102</f>
        <v>15</v>
      </c>
      <c r="K101" s="117">
        <f>H101/I101*100</f>
        <v>16.06711882963544</v>
      </c>
      <c r="L101" s="118">
        <f t="shared" ref="L101:L103" si="8">SUM(J101/I101*100)</f>
        <v>1.5610966391670821E-2</v>
      </c>
    </row>
    <row r="102" spans="1:16" s="130" customFormat="1" ht="15.75" x14ac:dyDescent="0.2">
      <c r="A102" s="51"/>
      <c r="B102" s="107" t="s">
        <v>184</v>
      </c>
      <c r="C102" s="60"/>
      <c r="D102" s="97" t="s">
        <v>23</v>
      </c>
      <c r="E102" s="97" t="s">
        <v>25</v>
      </c>
      <c r="F102" s="108"/>
      <c r="G102" s="86"/>
      <c r="H102" s="175">
        <v>12408</v>
      </c>
      <c r="I102" s="161">
        <v>10001.799999999999</v>
      </c>
      <c r="J102" s="162">
        <v>0</v>
      </c>
      <c r="K102" s="79">
        <f t="shared" ref="K102:K103" si="9">H102/I102*100</f>
        <v>124.05766961946851</v>
      </c>
      <c r="L102" s="98">
        <f>J102/I102*100</f>
        <v>0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72">
        <v>0</v>
      </c>
      <c r="I103" s="155">
        <v>77234</v>
      </c>
      <c r="J103" s="156">
        <v>15</v>
      </c>
      <c r="K103" s="79">
        <f t="shared" si="9"/>
        <v>0</v>
      </c>
      <c r="L103" s="80">
        <f t="shared" si="8"/>
        <v>1.9421498303855814E-2</v>
      </c>
    </row>
    <row r="104" spans="1:16" s="130" customFormat="1" ht="19.5" customHeight="1" x14ac:dyDescent="0.2">
      <c r="A104" s="49"/>
      <c r="B104" s="110" t="s">
        <v>183</v>
      </c>
      <c r="C104" s="61"/>
      <c r="D104" s="77" t="s">
        <v>23</v>
      </c>
      <c r="E104" s="77" t="s">
        <v>37</v>
      </c>
      <c r="F104" s="106"/>
      <c r="G104" s="87"/>
      <c r="H104" s="172">
        <v>3030.3</v>
      </c>
      <c r="I104" s="163">
        <v>8850.5</v>
      </c>
      <c r="J104" s="156">
        <v>0</v>
      </c>
      <c r="K104" s="79">
        <f t="shared" ref="K104:K106" si="10">H104/I104*100</f>
        <v>34.238743573809394</v>
      </c>
      <c r="L104" s="80">
        <f>J104/I104*100</f>
        <v>0</v>
      </c>
    </row>
    <row r="105" spans="1:16" ht="19.5" customHeight="1" x14ac:dyDescent="0.2">
      <c r="A105" s="51"/>
      <c r="B105" s="120" t="s">
        <v>173</v>
      </c>
      <c r="C105" s="60"/>
      <c r="D105" s="121" t="s">
        <v>15</v>
      </c>
      <c r="E105" s="121"/>
      <c r="F105" s="115"/>
      <c r="G105" s="86"/>
      <c r="H105" s="177">
        <f>H106+H135+H189+H190+H195</f>
        <v>114097.70000000001</v>
      </c>
      <c r="I105" s="164">
        <f>I106+I135+I189+I190+I195</f>
        <v>562448.70000000007</v>
      </c>
      <c r="J105" s="164">
        <f>J106+J135+J190+J195+J189</f>
        <v>291260.2</v>
      </c>
      <c r="K105" s="117">
        <f t="shared" si="10"/>
        <v>20.285885628324859</v>
      </c>
      <c r="L105" s="118">
        <f t="shared" ref="L105:L106" si="11">SUM(J105/I105*100)</f>
        <v>51.784313840533358</v>
      </c>
      <c r="P105" s="101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72">
        <v>25489.7</v>
      </c>
      <c r="I106" s="165">
        <v>244859.7</v>
      </c>
      <c r="J106" s="155">
        <v>172275.4</v>
      </c>
      <c r="K106" s="79">
        <f t="shared" si="10"/>
        <v>10.409920456489981</v>
      </c>
      <c r="L106" s="80">
        <f t="shared" si="11"/>
        <v>70.356779821260901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2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3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3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3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3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3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3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3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3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3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3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3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3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3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3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3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3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3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3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3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3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3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3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3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3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3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3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4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72">
        <v>75922.600000000006</v>
      </c>
      <c r="I135" s="155">
        <v>263157.7</v>
      </c>
      <c r="J135" s="156">
        <v>101937.9</v>
      </c>
      <c r="K135" s="79">
        <f>H135/I135*100</f>
        <v>28.850609349450917</v>
      </c>
      <c r="L135" s="80">
        <f>SUM(J135/I135*100)</f>
        <v>38.736430664958689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2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3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3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3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3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3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3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3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3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3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3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3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3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3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3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3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3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3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3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3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3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3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3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3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3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3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3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3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3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3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3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3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3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3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3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3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3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3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3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3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3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3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3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3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3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3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3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3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3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3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3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3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4"/>
      <c r="I188" s="38">
        <v>561.6</v>
      </c>
    </row>
    <row r="189" spans="1:12" s="96" customFormat="1" ht="15.75" x14ac:dyDescent="0.2">
      <c r="A189" s="81"/>
      <c r="B189" s="78" t="s">
        <v>180</v>
      </c>
      <c r="C189" s="99"/>
      <c r="D189" s="119" t="s">
        <v>15</v>
      </c>
      <c r="E189" s="119" t="s">
        <v>37</v>
      </c>
      <c r="F189" s="22"/>
      <c r="G189" s="100"/>
      <c r="H189" s="172">
        <v>6788.3</v>
      </c>
      <c r="I189" s="155">
        <v>29086</v>
      </c>
      <c r="J189" s="156">
        <v>10206.700000000001</v>
      </c>
      <c r="K189" s="79">
        <f t="shared" ref="K189:K190" si="12">H189/I189*100</f>
        <v>23.338719658942448</v>
      </c>
      <c r="L189" s="127">
        <f>J189/I189*100</f>
        <v>35.091452932682394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72">
        <v>0</v>
      </c>
      <c r="I190" s="155">
        <v>1706</v>
      </c>
      <c r="J190" s="156">
        <v>5</v>
      </c>
      <c r="K190" s="79">
        <f t="shared" si="12"/>
        <v>0</v>
      </c>
      <c r="L190" s="80">
        <f>SUM(J190/I190*100)</f>
        <v>0.29308323563892147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8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6" t="s">
        <v>147</v>
      </c>
      <c r="G194" s="39">
        <v>244</v>
      </c>
      <c r="H194" s="137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72">
        <v>5897.1</v>
      </c>
      <c r="I195" s="166">
        <v>23639.3</v>
      </c>
      <c r="J195" s="156">
        <v>6835.2</v>
      </c>
      <c r="K195" s="79">
        <f>H195/I195*100</f>
        <v>24.946170148862279</v>
      </c>
      <c r="L195" s="80">
        <f>SUM(J195/I195*100)</f>
        <v>28.91456176790345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2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3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3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3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3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3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3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3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3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3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3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3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3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3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3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3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3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3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6">
        <v>6240250</v>
      </c>
      <c r="G238" s="39">
        <v>852</v>
      </c>
      <c r="H238" s="137"/>
      <c r="I238" s="66">
        <v>17.3</v>
      </c>
    </row>
    <row r="239" spans="1:12" ht="15.75" x14ac:dyDescent="0.2">
      <c r="A239" s="53" t="s">
        <v>0</v>
      </c>
      <c r="B239" s="120" t="s">
        <v>167</v>
      </c>
      <c r="C239" s="59">
        <v>902</v>
      </c>
      <c r="D239" s="115" t="s">
        <v>47</v>
      </c>
      <c r="E239" s="115" t="s">
        <v>0</v>
      </c>
      <c r="F239" s="115" t="s">
        <v>0</v>
      </c>
      <c r="G239" s="85" t="s">
        <v>0</v>
      </c>
      <c r="H239" s="174">
        <f>H240+H281+H282</f>
        <v>37119.1</v>
      </c>
      <c r="I239" s="159">
        <f>I240+I281+I282</f>
        <v>141295.4</v>
      </c>
      <c r="J239" s="159">
        <f>J240+J281+J282</f>
        <v>47062.6</v>
      </c>
      <c r="K239" s="117">
        <f t="shared" ref="K239:K240" si="13">H239/I239*100</f>
        <v>26.270565071474373</v>
      </c>
      <c r="L239" s="118">
        <f t="shared" ref="L239:L240" si="14">SUM(J239/I239*100)</f>
        <v>33.307949161826919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72">
        <v>28946.3</v>
      </c>
      <c r="I240" s="155">
        <v>110534.9</v>
      </c>
      <c r="J240" s="156">
        <v>37235.800000000003</v>
      </c>
      <c r="K240" s="79">
        <f t="shared" si="13"/>
        <v>26.187475629868938</v>
      </c>
      <c r="L240" s="80">
        <f t="shared" si="14"/>
        <v>33.686916982781007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2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3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3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3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3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3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3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3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3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3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3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3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3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3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3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3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3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3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3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3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3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3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3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3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3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3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3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3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3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3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4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100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2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3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3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3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3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3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3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4"/>
      <c r="I280" s="38">
        <v>932.7</v>
      </c>
    </row>
    <row r="281" spans="1:12" s="150" customFormat="1" ht="15.75" x14ac:dyDescent="0.2">
      <c r="A281" s="34"/>
      <c r="B281" s="152" t="s">
        <v>50</v>
      </c>
      <c r="C281" s="54"/>
      <c r="D281" s="22" t="s">
        <v>47</v>
      </c>
      <c r="E281" s="22" t="s">
        <v>36</v>
      </c>
      <c r="F281" s="99"/>
      <c r="G281" s="84"/>
      <c r="H281" s="172">
        <v>502.1</v>
      </c>
      <c r="I281" s="157">
        <v>2319.1999999999998</v>
      </c>
      <c r="J281" s="156">
        <v>683.7</v>
      </c>
      <c r="K281" s="79">
        <f t="shared" ref="K281" si="15">H281/I281*100</f>
        <v>21.649706795446708</v>
      </c>
      <c r="L281" s="80">
        <f t="shared" ref="L281" si="16">SUM(J281/I281*100)</f>
        <v>29.47999310106934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72">
        <v>7670.7</v>
      </c>
      <c r="I282" s="155">
        <v>28441.3</v>
      </c>
      <c r="J282" s="156">
        <v>9143.1</v>
      </c>
      <c r="K282" s="79">
        <f>H282/I282*100</f>
        <v>26.97028616835377</v>
      </c>
      <c r="L282" s="80">
        <f>SUM(J282/I282*100)</f>
        <v>32.147264717154286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2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3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3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3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3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3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3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3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3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3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3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3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3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3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3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3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4"/>
      <c r="I299" s="38">
        <v>2</v>
      </c>
    </row>
    <row r="300" spans="1:12" ht="17.25" customHeight="1" x14ac:dyDescent="0.2">
      <c r="A300" s="51"/>
      <c r="B300" s="120" t="s">
        <v>174</v>
      </c>
      <c r="C300" s="60"/>
      <c r="D300" s="115">
        <v>10</v>
      </c>
      <c r="E300" s="115"/>
      <c r="F300" s="115"/>
      <c r="G300" s="86"/>
      <c r="H300" s="185">
        <f>H301+H306+H312+H332</f>
        <v>20154.900000000001</v>
      </c>
      <c r="I300" s="159">
        <f>I301+I306+I312+I332</f>
        <v>48655</v>
      </c>
      <c r="J300" s="159">
        <f t="shared" ref="J300" si="17">J301+J306+J312+J332+J302</f>
        <v>17610.900000000001</v>
      </c>
      <c r="K300" s="117">
        <f t="shared" ref="K300:K301" si="18">H300/I300*100</f>
        <v>41.424108519165557</v>
      </c>
      <c r="L300" s="118">
        <f t="shared" ref="L300:L301" si="19">SUM(J300/I300*100)</f>
        <v>36.19545781522968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72">
        <v>1065.4000000000001</v>
      </c>
      <c r="I301" s="155">
        <v>3144.9</v>
      </c>
      <c r="J301" s="156">
        <v>1239.0999999999999</v>
      </c>
      <c r="K301" s="79">
        <f t="shared" si="18"/>
        <v>33.877070813062424</v>
      </c>
      <c r="L301" s="80">
        <f t="shared" si="19"/>
        <v>39.400298896626282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3" t="s">
        <v>36</v>
      </c>
      <c r="F302" s="91">
        <v>6170000</v>
      </c>
      <c r="G302" s="39"/>
      <c r="H302" s="148">
        <v>0</v>
      </c>
      <c r="I302" s="148">
        <v>0</v>
      </c>
      <c r="J302" s="147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6">
        <v>6170030</v>
      </c>
      <c r="G305" s="39">
        <v>321</v>
      </c>
      <c r="H305" s="137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72">
        <v>1520</v>
      </c>
      <c r="I306" s="155">
        <v>10080</v>
      </c>
      <c r="J306" s="156">
        <v>3045</v>
      </c>
      <c r="K306" s="79">
        <f>H306/I306*100</f>
        <v>15.079365079365079</v>
      </c>
      <c r="L306" s="80">
        <f>SUM(J306/I306*100)</f>
        <v>30.208333333333332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8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9" t="s">
        <v>144</v>
      </c>
      <c r="G311" s="26">
        <v>322</v>
      </c>
      <c r="H311" s="139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72">
        <v>17422.2</v>
      </c>
      <c r="I312" s="155">
        <v>35430.1</v>
      </c>
      <c r="J312" s="156">
        <v>13326.8</v>
      </c>
      <c r="K312" s="79">
        <f>H312/I312*100</f>
        <v>49.173442920003055</v>
      </c>
      <c r="L312" s="80">
        <f>SUM(J312/I312*100)</f>
        <v>37.614344864959456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2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3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3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3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3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3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3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3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3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3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3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3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3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3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3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3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3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3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4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72">
        <v>147.30000000000001</v>
      </c>
      <c r="I332" s="166">
        <v>0</v>
      </c>
      <c r="J332" s="156">
        <v>0</v>
      </c>
      <c r="K332" s="79">
        <v>0</v>
      </c>
      <c r="L332" s="80">
        <v>0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8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6">
        <v>6106104</v>
      </c>
      <c r="G336" s="39">
        <v>121</v>
      </c>
      <c r="H336" s="137"/>
      <c r="I336" s="66">
        <v>329</v>
      </c>
    </row>
    <row r="337" spans="1:12" ht="15.75" x14ac:dyDescent="0.2">
      <c r="A337" s="51"/>
      <c r="B337" s="120" t="s">
        <v>154</v>
      </c>
      <c r="C337" s="60">
        <v>908</v>
      </c>
      <c r="D337" s="121" t="s">
        <v>64</v>
      </c>
      <c r="E337" s="121"/>
      <c r="F337" s="115"/>
      <c r="G337" s="86"/>
      <c r="H337" s="174">
        <f>H338+H339</f>
        <v>0</v>
      </c>
      <c r="I337" s="159">
        <f t="shared" ref="I337:J337" si="22">I338+I339</f>
        <v>10</v>
      </c>
      <c r="J337" s="159">
        <f t="shared" si="22"/>
        <v>10</v>
      </c>
      <c r="K337" s="117">
        <v>0</v>
      </c>
      <c r="L337" s="118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72">
        <v>0</v>
      </c>
      <c r="I338" s="166">
        <v>0</v>
      </c>
      <c r="J338" s="156">
        <v>0</v>
      </c>
      <c r="K338" s="79">
        <v>0</v>
      </c>
      <c r="L338" s="80">
        <v>0</v>
      </c>
    </row>
    <row r="339" spans="1:12" ht="15.75" customHeight="1" x14ac:dyDescent="0.2">
      <c r="A339" s="15"/>
      <c r="B339" s="142" t="s">
        <v>182</v>
      </c>
      <c r="C339" s="22">
        <v>908</v>
      </c>
      <c r="D339" s="74" t="s">
        <v>64</v>
      </c>
      <c r="E339" s="143" t="s">
        <v>36</v>
      </c>
      <c r="F339" s="91" t="s">
        <v>156</v>
      </c>
      <c r="G339" s="39"/>
      <c r="H339" s="178">
        <v>0</v>
      </c>
      <c r="I339" s="167">
        <v>10</v>
      </c>
      <c r="J339" s="156">
        <v>10</v>
      </c>
      <c r="K339" s="146">
        <v>0</v>
      </c>
      <c r="L339" s="146">
        <v>0</v>
      </c>
    </row>
    <row r="340" spans="1:12" ht="18" customHeight="1" x14ac:dyDescent="0.2">
      <c r="A340" s="51"/>
      <c r="B340" s="120" t="s">
        <v>157</v>
      </c>
      <c r="C340" s="60">
        <v>908</v>
      </c>
      <c r="D340" s="121" t="s">
        <v>59</v>
      </c>
      <c r="E340" s="121"/>
      <c r="F340" s="115"/>
      <c r="G340" s="86"/>
      <c r="H340" s="174">
        <f>H341</f>
        <v>2757.5</v>
      </c>
      <c r="I340" s="159">
        <f>I341</f>
        <v>11193.5</v>
      </c>
      <c r="J340" s="159">
        <f>J341</f>
        <v>3980.9</v>
      </c>
      <c r="K340" s="117">
        <f t="shared" ref="K340:K341" si="23">H340/I340*100</f>
        <v>24.634832715415197</v>
      </c>
      <c r="L340" s="118">
        <f t="shared" ref="L340:L341" si="24">SUM(J340/I340*100)</f>
        <v>35.564390047795598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72">
        <v>2757.5</v>
      </c>
      <c r="I341" s="166">
        <v>11193.5</v>
      </c>
      <c r="J341" s="156">
        <v>3980.9</v>
      </c>
      <c r="K341" s="79">
        <f t="shared" si="23"/>
        <v>24.634832715415197</v>
      </c>
      <c r="L341" s="80">
        <f t="shared" si="24"/>
        <v>35.564390047795598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8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6">
        <v>6170060</v>
      </c>
      <c r="G345" s="39">
        <v>810</v>
      </c>
      <c r="H345" s="137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2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3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3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3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4"/>
      <c r="I350" s="38">
        <v>1018</v>
      </c>
    </row>
    <row r="351" spans="1:12" s="151" customFormat="1" ht="15.75" x14ac:dyDescent="0.2">
      <c r="A351" s="34"/>
      <c r="B351" s="123" t="s">
        <v>191</v>
      </c>
      <c r="C351" s="54"/>
      <c r="D351" s="125">
        <v>13</v>
      </c>
      <c r="E351" s="22"/>
      <c r="F351" s="99"/>
      <c r="G351" s="84"/>
      <c r="H351" s="176">
        <v>0</v>
      </c>
      <c r="I351" s="160">
        <f>I352</f>
        <v>0.4</v>
      </c>
      <c r="J351" s="168">
        <v>0</v>
      </c>
      <c r="K351" s="117">
        <f t="shared" ref="K351:K352" si="25">H351/I351*100</f>
        <v>0</v>
      </c>
      <c r="L351" s="118">
        <f t="shared" ref="L351:L352" si="26">SUM(J351/I351*100)</f>
        <v>0</v>
      </c>
    </row>
    <row r="352" spans="1:12" s="151" customFormat="1" ht="15.75" x14ac:dyDescent="0.2">
      <c r="A352" s="34"/>
      <c r="B352" s="78" t="s">
        <v>192</v>
      </c>
      <c r="C352" s="54"/>
      <c r="D352" s="22">
        <v>13</v>
      </c>
      <c r="E352" s="24" t="s">
        <v>25</v>
      </c>
      <c r="F352" s="99"/>
      <c r="G352" s="84"/>
      <c r="H352" s="172">
        <v>0</v>
      </c>
      <c r="I352" s="157">
        <v>0.4</v>
      </c>
      <c r="J352" s="169">
        <v>0</v>
      </c>
      <c r="K352" s="79">
        <f t="shared" si="25"/>
        <v>0</v>
      </c>
      <c r="L352" s="80">
        <f t="shared" si="26"/>
        <v>0</v>
      </c>
    </row>
    <row r="353" spans="1:12" ht="15.75" x14ac:dyDescent="0.2">
      <c r="A353" s="53" t="s">
        <v>0</v>
      </c>
      <c r="B353" s="128" t="s">
        <v>39</v>
      </c>
      <c r="C353" s="63">
        <v>903</v>
      </c>
      <c r="D353" s="129" t="s">
        <v>70</v>
      </c>
      <c r="E353" s="129" t="s">
        <v>0</v>
      </c>
      <c r="F353" s="129" t="s">
        <v>0</v>
      </c>
      <c r="G353" s="89" t="s">
        <v>0</v>
      </c>
      <c r="H353" s="177">
        <f>H354+H355+H356</f>
        <v>6684.2</v>
      </c>
      <c r="I353" s="164">
        <f>I354+I356</f>
        <v>118404.2</v>
      </c>
      <c r="J353" s="164">
        <f>J354+J355+J356</f>
        <v>6747.8</v>
      </c>
      <c r="K353" s="117">
        <f t="shared" ref="K353:K356" si="27">H353/I353*100</f>
        <v>5.645238935780994</v>
      </c>
      <c r="L353" s="118">
        <f t="shared" ref="L353:L354" si="28">SUM(J353/I353*100)</f>
        <v>5.6989532465909152</v>
      </c>
    </row>
    <row r="354" spans="1:12" ht="33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79">
        <v>4853.2</v>
      </c>
      <c r="I354" s="158">
        <v>14563</v>
      </c>
      <c r="J354" s="156">
        <v>6524.5</v>
      </c>
      <c r="K354" s="79">
        <f t="shared" si="27"/>
        <v>33.325551054041064</v>
      </c>
      <c r="L354" s="80">
        <f t="shared" si="28"/>
        <v>44.801895213898234</v>
      </c>
    </row>
    <row r="355" spans="1:12" ht="14.25" hidden="1" customHeight="1" x14ac:dyDescent="0.2">
      <c r="B355" s="78" t="s">
        <v>185</v>
      </c>
      <c r="D355" s="126">
        <v>14</v>
      </c>
      <c r="E355" s="119" t="s">
        <v>36</v>
      </c>
      <c r="F355" s="141"/>
      <c r="G355" s="141"/>
      <c r="H355" s="144"/>
      <c r="I355" s="28"/>
      <c r="J355" s="80"/>
      <c r="K355" s="79" t="e">
        <f t="shared" ref="K355" si="29">H355/I355*100</f>
        <v>#DIV/0!</v>
      </c>
      <c r="L355" s="80" t="e">
        <f t="shared" ref="L355" si="30">SUM(J355/I355*100)</f>
        <v>#DIV/0!</v>
      </c>
    </row>
    <row r="356" spans="1:12" ht="18" customHeight="1" x14ac:dyDescent="0.2">
      <c r="B356" s="78" t="s">
        <v>186</v>
      </c>
      <c r="D356" s="126">
        <v>14</v>
      </c>
      <c r="E356" s="119" t="s">
        <v>37</v>
      </c>
      <c r="H356" s="175">
        <v>1831</v>
      </c>
      <c r="I356" s="158">
        <v>103841.2</v>
      </c>
      <c r="J356" s="156">
        <v>223.3</v>
      </c>
      <c r="K356" s="79">
        <f t="shared" si="27"/>
        <v>1.7632692996614061</v>
      </c>
      <c r="L356" s="80">
        <f t="shared" ref="L356" si="31">SUM(J356/I356*100)</f>
        <v>0.2150398878287231</v>
      </c>
    </row>
    <row r="358" spans="1:12" x14ac:dyDescent="0.2">
      <c r="J358" s="149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2025-05-16T08:42:58Z</dcterms:modified>
</cp:coreProperties>
</file>