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760" activeTab="1"/>
  </bookViews>
  <sheets>
    <sheet name="Форма № 1 Доходы" sheetId="2" r:id="rId1"/>
    <sheet name="Форма № 2 Расходы" sheetId="1" r:id="rId2"/>
    <sheet name="Форма № 3 ИФДБ" sheetId="3" r:id="rId3"/>
    <sheet name="Лист1" sheetId="4" r:id="rId4"/>
  </sheets>
  <externalReferences>
    <externalReference r:id="rId5"/>
  </externalReferences>
  <definedNames>
    <definedName name="_xlnm.Print_Titles" localSheetId="1">'Форма № 2 Расходы'!$2:$3</definedName>
    <definedName name="_xlnm.Print_Titles" localSheetId="2">'Форма № 3 ИФДБ'!$3:$3</definedName>
    <definedName name="_xlnm.Print_Area" localSheetId="2">'Форма № 3 ИФДБ'!$A$1:$Q$43</definedName>
  </definedNames>
  <calcPr calcId="145621"/>
</workbook>
</file>

<file path=xl/calcChain.xml><?xml version="1.0" encoding="utf-8"?>
<calcChain xmlns="http://schemas.openxmlformats.org/spreadsheetml/2006/main">
  <c r="K102" i="1" l="1"/>
  <c r="L5" i="1"/>
  <c r="L6" i="1"/>
  <c r="L7" i="1"/>
  <c r="L8" i="1"/>
  <c r="L13" i="1"/>
  <c r="L14" i="1"/>
  <c r="L15" i="1"/>
  <c r="L17" i="1"/>
  <c r="L18" i="1"/>
  <c r="L20" i="1"/>
  <c r="L21" i="1"/>
  <c r="L22" i="1"/>
  <c r="L24" i="1"/>
  <c r="L27" i="1"/>
  <c r="L28" i="1"/>
  <c r="L33" i="1"/>
  <c r="L34" i="1"/>
  <c r="L35" i="1"/>
  <c r="L36" i="1"/>
  <c r="L37" i="1"/>
  <c r="L43" i="1"/>
  <c r="L44" i="1"/>
  <c r="L45" i="1"/>
  <c r="L46" i="1"/>
  <c r="L48" i="1"/>
  <c r="L54" i="1"/>
  <c r="L59" i="1"/>
  <c r="L61" i="1"/>
  <c r="L62" i="1"/>
  <c r="L66" i="1"/>
  <c r="L69" i="1"/>
  <c r="L73" i="1"/>
  <c r="L77" i="1"/>
  <c r="L78" i="1"/>
  <c r="L79" i="1"/>
  <c r="L80" i="1"/>
  <c r="L88" i="1"/>
  <c r="L89" i="1"/>
  <c r="L90" i="1"/>
  <c r="L91" i="1"/>
  <c r="L95" i="1"/>
  <c r="L97" i="1"/>
  <c r="L98" i="1"/>
  <c r="L99" i="1"/>
  <c r="L100" i="1"/>
  <c r="L102" i="1"/>
  <c r="L113" i="1"/>
  <c r="L114" i="1"/>
  <c r="L116" i="1"/>
  <c r="L117" i="1"/>
  <c r="L118" i="1"/>
  <c r="L124" i="1"/>
  <c r="L126" i="1"/>
  <c r="L128" i="1"/>
  <c r="L129" i="1"/>
  <c r="L130" i="1"/>
  <c r="L131" i="1"/>
  <c r="L132" i="1"/>
  <c r="L133" i="1"/>
  <c r="L4" i="1"/>
  <c r="K5" i="1"/>
  <c r="K6" i="1"/>
  <c r="K7" i="1"/>
  <c r="K8" i="1"/>
  <c r="K13" i="1"/>
  <c r="K14" i="1"/>
  <c r="K15" i="1"/>
  <c r="K17" i="1"/>
  <c r="K18" i="1"/>
  <c r="K20" i="1"/>
  <c r="K21" i="1"/>
  <c r="K22" i="1"/>
  <c r="K24" i="1"/>
  <c r="K28" i="1"/>
  <c r="K33" i="1"/>
  <c r="K34" i="1"/>
  <c r="K35" i="1"/>
  <c r="K43" i="1"/>
  <c r="K44" i="1"/>
  <c r="K45" i="1"/>
  <c r="K46" i="1"/>
  <c r="K48" i="1"/>
  <c r="K49" i="1"/>
  <c r="K54" i="1"/>
  <c r="K59" i="1"/>
  <c r="K62" i="1"/>
  <c r="K66" i="1"/>
  <c r="K69" i="1"/>
  <c r="K73" i="1"/>
  <c r="K77" i="1"/>
  <c r="K78" i="1"/>
  <c r="K79" i="1"/>
  <c r="K80" i="1"/>
  <c r="K88" i="1"/>
  <c r="K89" i="1"/>
  <c r="K90" i="1"/>
  <c r="K91" i="1"/>
  <c r="K95" i="1"/>
  <c r="K97" i="1"/>
  <c r="K98" i="1"/>
  <c r="K99" i="1"/>
  <c r="K100" i="1"/>
  <c r="K113" i="1"/>
  <c r="K114" i="1"/>
  <c r="K116" i="1"/>
  <c r="K117" i="1"/>
  <c r="K118" i="1"/>
  <c r="K119" i="1"/>
  <c r="K121" i="1"/>
  <c r="K124" i="1"/>
  <c r="K126" i="1"/>
  <c r="K128" i="1"/>
  <c r="K129" i="1"/>
  <c r="K130" i="1"/>
  <c r="K131" i="1"/>
  <c r="K132" i="1"/>
  <c r="K133" i="1"/>
  <c r="K4" i="1"/>
  <c r="I5" i="1"/>
  <c r="I6" i="1"/>
  <c r="I7" i="1"/>
  <c r="I8" i="1"/>
  <c r="I13" i="1"/>
  <c r="I14" i="1"/>
  <c r="I15" i="1"/>
  <c r="I17" i="1"/>
  <c r="I18" i="1"/>
  <c r="I20" i="1"/>
  <c r="I21" i="1"/>
  <c r="I22" i="1"/>
  <c r="I24" i="1"/>
  <c r="I27" i="1"/>
  <c r="I28" i="1"/>
  <c r="I33" i="1"/>
  <c r="I34" i="1"/>
  <c r="I35" i="1"/>
  <c r="I37" i="1"/>
  <c r="I43" i="1"/>
  <c r="I44" i="1"/>
  <c r="I45" i="1"/>
  <c r="I46" i="1"/>
  <c r="I48" i="1"/>
  <c r="I54" i="1"/>
  <c r="I59" i="1"/>
  <c r="I61" i="1"/>
  <c r="I62" i="1"/>
  <c r="I66" i="1"/>
  <c r="I69" i="1"/>
  <c r="I73" i="1"/>
  <c r="I77" i="1"/>
  <c r="I78" i="1"/>
  <c r="I79" i="1"/>
  <c r="I80" i="1"/>
  <c r="I88" i="1"/>
  <c r="I89" i="1"/>
  <c r="I90" i="1"/>
  <c r="I91" i="1"/>
  <c r="I95" i="1"/>
  <c r="I97" i="1"/>
  <c r="I98" i="1"/>
  <c r="I99" i="1"/>
  <c r="I100" i="1"/>
  <c r="I102" i="1"/>
  <c r="I113" i="1"/>
  <c r="I114" i="1"/>
  <c r="I116" i="1"/>
  <c r="I117" i="1"/>
  <c r="I118" i="1"/>
  <c r="I124" i="1"/>
  <c r="I126" i="1"/>
  <c r="I128" i="1"/>
  <c r="I129" i="1"/>
  <c r="I130" i="1"/>
  <c r="I131" i="1"/>
  <c r="I132" i="1"/>
  <c r="I133" i="1"/>
  <c r="I4" i="1"/>
  <c r="H5" i="1"/>
  <c r="H6" i="1"/>
  <c r="H7" i="1"/>
  <c r="H8" i="1"/>
  <c r="H13" i="1"/>
  <c r="H14" i="1"/>
  <c r="H15" i="1"/>
  <c r="H17" i="1"/>
  <c r="H18" i="1"/>
  <c r="H20" i="1"/>
  <c r="H21" i="1"/>
  <c r="H22" i="1"/>
  <c r="H24" i="1"/>
  <c r="H28" i="1"/>
  <c r="H33" i="1"/>
  <c r="H34" i="1"/>
  <c r="H35" i="1"/>
  <c r="H43" i="1"/>
  <c r="H44" i="1"/>
  <c r="H45" i="1"/>
  <c r="H46" i="1"/>
  <c r="H48" i="1"/>
  <c r="H49" i="1"/>
  <c r="H54" i="1"/>
  <c r="H59" i="1"/>
  <c r="H62" i="1"/>
  <c r="H66" i="1"/>
  <c r="H69" i="1"/>
  <c r="H73" i="1"/>
  <c r="H77" i="1"/>
  <c r="H78" i="1"/>
  <c r="H79" i="1"/>
  <c r="H80" i="1"/>
  <c r="H88" i="1"/>
  <c r="H89" i="1"/>
  <c r="H90" i="1"/>
  <c r="H91" i="1"/>
  <c r="H95" i="1"/>
  <c r="H97" i="1"/>
  <c r="H98" i="1"/>
  <c r="H99" i="1"/>
  <c r="H100" i="1"/>
  <c r="H102" i="1"/>
  <c r="H113" i="1"/>
  <c r="H114" i="1"/>
  <c r="H116" i="1"/>
  <c r="H117" i="1"/>
  <c r="H118" i="1"/>
  <c r="H119" i="1"/>
  <c r="H121" i="1"/>
  <c r="H124" i="1"/>
  <c r="H126" i="1"/>
  <c r="H128" i="1"/>
  <c r="H129" i="1"/>
  <c r="H130" i="1"/>
  <c r="H131" i="1"/>
  <c r="H132" i="1"/>
  <c r="H133" i="1"/>
  <c r="H4" i="1"/>
  <c r="F5" i="1"/>
  <c r="F6" i="1"/>
  <c r="F7" i="1"/>
  <c r="F8" i="1"/>
  <c r="F13" i="1"/>
  <c r="F14" i="1"/>
  <c r="F15" i="1"/>
  <c r="F17" i="1"/>
  <c r="F18" i="1"/>
  <c r="F20" i="1"/>
  <c r="F21" i="1"/>
  <c r="F22" i="1"/>
  <c r="F24" i="1"/>
  <c r="F27" i="1"/>
  <c r="F28" i="1"/>
  <c r="F33" i="1"/>
  <c r="F34" i="1"/>
  <c r="F35" i="1"/>
  <c r="F37" i="1"/>
  <c r="F43" i="1"/>
  <c r="F44" i="1"/>
  <c r="F45" i="1"/>
  <c r="F46" i="1"/>
  <c r="F48" i="1"/>
  <c r="F54" i="1"/>
  <c r="F59" i="1"/>
  <c r="F61" i="1"/>
  <c r="F62" i="1"/>
  <c r="F66" i="1"/>
  <c r="F69" i="1"/>
  <c r="F73" i="1"/>
  <c r="F77" i="1"/>
  <c r="F78" i="1"/>
  <c r="F79" i="1"/>
  <c r="F80" i="1"/>
  <c r="F88" i="1"/>
  <c r="F89" i="1"/>
  <c r="F90" i="1"/>
  <c r="F91" i="1"/>
  <c r="F95" i="1"/>
  <c r="F97" i="1"/>
  <c r="F98" i="1"/>
  <c r="F99" i="1"/>
  <c r="F100" i="1"/>
  <c r="F102" i="1"/>
  <c r="F113" i="1"/>
  <c r="F114" i="1"/>
  <c r="F116" i="1"/>
  <c r="F117" i="1"/>
  <c r="F118" i="1"/>
  <c r="F124" i="1"/>
  <c r="F126" i="1"/>
  <c r="F128" i="1"/>
  <c r="F129" i="1"/>
  <c r="F130" i="1"/>
  <c r="F131" i="1"/>
  <c r="F132" i="1"/>
  <c r="F4" i="1"/>
  <c r="E95" i="1"/>
  <c r="E73" i="1"/>
  <c r="E5" i="1"/>
  <c r="E6" i="1"/>
  <c r="E7" i="1"/>
  <c r="E8" i="1"/>
  <c r="E13" i="1"/>
  <c r="E14" i="1"/>
  <c r="E15" i="1"/>
  <c r="E17" i="1"/>
  <c r="E18" i="1"/>
  <c r="E20" i="1"/>
  <c r="E21" i="1"/>
  <c r="E22" i="1"/>
  <c r="E24" i="1"/>
  <c r="E28" i="1"/>
  <c r="E33" i="1"/>
  <c r="E34" i="1"/>
  <c r="E35" i="1"/>
  <c r="E43" i="1"/>
  <c r="E44" i="1"/>
  <c r="E45" i="1"/>
  <c r="E46" i="1"/>
  <c r="E48" i="1"/>
  <c r="E49" i="1"/>
  <c r="E54" i="1"/>
  <c r="E59" i="1"/>
  <c r="E62" i="1"/>
  <c r="E66" i="1"/>
  <c r="E69" i="1"/>
  <c r="E77" i="1"/>
  <c r="E78" i="1"/>
  <c r="E79" i="1"/>
  <c r="E80" i="1"/>
  <c r="E88" i="1"/>
  <c r="E89" i="1"/>
  <c r="E90" i="1"/>
  <c r="E91" i="1"/>
  <c r="E97" i="1"/>
  <c r="E98" i="1"/>
  <c r="E99" i="1"/>
  <c r="E100" i="1"/>
  <c r="E102" i="1"/>
  <c r="E113" i="1"/>
  <c r="E114" i="1"/>
  <c r="E116" i="1"/>
  <c r="E117" i="1"/>
  <c r="E118" i="1"/>
  <c r="E119" i="1"/>
  <c r="E121" i="1"/>
  <c r="E124" i="1"/>
  <c r="E126" i="1"/>
  <c r="E128" i="1"/>
  <c r="E129" i="1"/>
  <c r="E130" i="1"/>
  <c r="E131" i="1"/>
  <c r="E132" i="1"/>
  <c r="E133" i="1"/>
  <c r="E4" i="1"/>
  <c r="B33" i="3" l="1"/>
  <c r="B28" i="3"/>
  <c r="B25" i="3"/>
  <c r="O11" i="3"/>
  <c r="L11" i="3"/>
  <c r="H11" i="3"/>
  <c r="E11" i="3"/>
  <c r="C11" i="3"/>
  <c r="B11" i="3"/>
  <c r="O8" i="3"/>
  <c r="O4" i="3" s="1"/>
  <c r="L8" i="3"/>
  <c r="L4" i="3" s="1"/>
  <c r="H8" i="3"/>
  <c r="E8" i="3"/>
  <c r="C8" i="3"/>
  <c r="C24" i="3" s="1"/>
  <c r="B8" i="3"/>
  <c r="B4" i="3"/>
  <c r="H4" i="3" l="1"/>
  <c r="E4" i="3"/>
  <c r="E24" i="3"/>
  <c r="E25" i="3" s="1"/>
  <c r="C28" i="3"/>
  <c r="C25" i="3"/>
  <c r="C32" i="3"/>
  <c r="C33" i="3" s="1"/>
  <c r="E32" i="3"/>
  <c r="E33" i="3" s="1"/>
  <c r="C4" i="3"/>
  <c r="J27" i="2"/>
  <c r="I27" i="2"/>
  <c r="F27" i="2"/>
  <c r="B27" i="2"/>
  <c r="D27" i="2" s="1"/>
  <c r="J26" i="2"/>
  <c r="I26" i="2"/>
  <c r="F26" i="2"/>
  <c r="D26" i="2"/>
  <c r="J25" i="2"/>
  <c r="I25" i="2"/>
  <c r="F25" i="2"/>
  <c r="D25" i="2"/>
  <c r="J24" i="2"/>
  <c r="E24" i="2"/>
  <c r="C24" i="2"/>
  <c r="P23" i="2"/>
  <c r="M23" i="2"/>
  <c r="J23" i="2"/>
  <c r="I23" i="2"/>
  <c r="F23" i="2"/>
  <c r="D23" i="2"/>
  <c r="P22" i="2"/>
  <c r="M22" i="2"/>
  <c r="J22" i="2"/>
  <c r="I22" i="2"/>
  <c r="F22" i="2"/>
  <c r="D22" i="2"/>
  <c r="P21" i="2"/>
  <c r="M21" i="2"/>
  <c r="J21" i="2"/>
  <c r="I21" i="2"/>
  <c r="F21" i="2"/>
  <c r="D21" i="2"/>
  <c r="J20" i="2"/>
  <c r="I20" i="2"/>
  <c r="F20" i="2"/>
  <c r="D20" i="2"/>
  <c r="P19" i="2"/>
  <c r="M19" i="2"/>
  <c r="J19" i="2"/>
  <c r="I19" i="2"/>
  <c r="F19" i="2"/>
  <c r="D19" i="2"/>
  <c r="P17" i="2"/>
  <c r="M17" i="2"/>
  <c r="J17" i="2"/>
  <c r="I17" i="2"/>
  <c r="F17" i="2"/>
  <c r="D17" i="2"/>
  <c r="P16" i="2"/>
  <c r="M16" i="2"/>
  <c r="J16" i="2"/>
  <c r="I16" i="2"/>
  <c r="F16" i="2"/>
  <c r="D16" i="2"/>
  <c r="O15" i="2"/>
  <c r="L15" i="2"/>
  <c r="L14" i="2" s="1"/>
  <c r="L4" i="2" s="1"/>
  <c r="H15" i="2"/>
  <c r="E15" i="2"/>
  <c r="C15" i="2"/>
  <c r="B15" i="2"/>
  <c r="H14" i="2"/>
  <c r="E14" i="2"/>
  <c r="P13" i="2"/>
  <c r="M13" i="2"/>
  <c r="J13" i="2"/>
  <c r="I13" i="2"/>
  <c r="F13" i="2"/>
  <c r="D13" i="2"/>
  <c r="P12" i="2"/>
  <c r="M12" i="2"/>
  <c r="J12" i="2"/>
  <c r="I12" i="2"/>
  <c r="F12" i="2"/>
  <c r="D12" i="2"/>
  <c r="P11" i="2"/>
  <c r="M11" i="2"/>
  <c r="J11" i="2"/>
  <c r="I11" i="2"/>
  <c r="F11" i="2"/>
  <c r="D11" i="2"/>
  <c r="P10" i="2"/>
  <c r="M10" i="2"/>
  <c r="J10" i="2"/>
  <c r="I10" i="2"/>
  <c r="F10" i="2"/>
  <c r="D10" i="2"/>
  <c r="P9" i="2"/>
  <c r="M9" i="2"/>
  <c r="J9" i="2"/>
  <c r="I9" i="2"/>
  <c r="F9" i="2"/>
  <c r="D9" i="2"/>
  <c r="P8" i="2"/>
  <c r="M8" i="2"/>
  <c r="J8" i="2"/>
  <c r="I8" i="2"/>
  <c r="F8" i="2"/>
  <c r="D8" i="2"/>
  <c r="P7" i="2"/>
  <c r="M7" i="2"/>
  <c r="J7" i="2"/>
  <c r="I7" i="2"/>
  <c r="F7" i="2"/>
  <c r="D7" i="2"/>
  <c r="P6" i="2"/>
  <c r="M6" i="2"/>
  <c r="J6" i="2"/>
  <c r="I6" i="2"/>
  <c r="F6" i="2"/>
  <c r="D6" i="2"/>
  <c r="P5" i="2"/>
  <c r="M5" i="2"/>
  <c r="J5" i="2"/>
  <c r="I5" i="2"/>
  <c r="F5" i="2"/>
  <c r="D5" i="2"/>
  <c r="E4" i="2"/>
  <c r="P15" i="2" l="1"/>
  <c r="D15" i="2"/>
  <c r="C14" i="2"/>
  <c r="C4" i="2" s="1"/>
  <c r="F15" i="2"/>
  <c r="M15" i="2"/>
  <c r="H24" i="3"/>
  <c r="E28" i="3"/>
  <c r="H32" i="3"/>
  <c r="H33" i="3" s="1"/>
  <c r="H25" i="3"/>
  <c r="L24" i="3"/>
  <c r="H28" i="3"/>
  <c r="O14" i="2"/>
  <c r="I15" i="2"/>
  <c r="H4" i="2"/>
  <c r="J14" i="2"/>
  <c r="J15" i="2"/>
  <c r="B14" i="2"/>
  <c r="B4" i="2" s="1"/>
  <c r="D4" i="2" s="1"/>
  <c r="B24" i="2"/>
  <c r="D24" i="2" s="1"/>
  <c r="M14" i="2"/>
  <c r="I24" i="2"/>
  <c r="D14" i="2" l="1"/>
  <c r="F14" i="2"/>
  <c r="F4" i="2"/>
  <c r="L32" i="3"/>
  <c r="O32" i="3" s="1"/>
  <c r="O33" i="3" s="1"/>
  <c r="I14" i="2"/>
  <c r="L33" i="3"/>
  <c r="O24" i="3"/>
  <c r="L28" i="3"/>
  <c r="L25" i="3"/>
  <c r="I4" i="2"/>
  <c r="J4" i="2"/>
  <c r="F24" i="2"/>
  <c r="M4" i="2"/>
  <c r="P14" i="2"/>
  <c r="O4" i="2"/>
  <c r="P4" i="2" s="1"/>
  <c r="O28" i="3" l="1"/>
  <c r="O25" i="3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4" i="4"/>
  <c r="G23" i="4"/>
  <c r="G24" i="4"/>
  <c r="G25" i="4"/>
  <c r="G26" i="4"/>
  <c r="G27" i="4"/>
  <c r="G28" i="4"/>
  <c r="G29" i="4"/>
  <c r="G30" i="4"/>
  <c r="G31" i="4"/>
  <c r="G35" i="4"/>
  <c r="G38" i="4"/>
  <c r="G39" i="4"/>
  <c r="G40" i="4"/>
  <c r="G41" i="4"/>
  <c r="G43" i="4"/>
  <c r="G46" i="4"/>
  <c r="G48" i="4"/>
  <c r="G49" i="4"/>
  <c r="G50" i="4"/>
  <c r="G51" i="4"/>
  <c r="G52" i="4"/>
  <c r="G55" i="4"/>
  <c r="G56" i="4"/>
  <c r="G57" i="4"/>
  <c r="G59" i="4"/>
  <c r="G60" i="4"/>
  <c r="G62" i="4"/>
  <c r="G63" i="4"/>
  <c r="G64" i="4"/>
  <c r="G66" i="4"/>
  <c r="G67" i="4"/>
  <c r="G68" i="4"/>
  <c r="G69" i="4"/>
  <c r="G70" i="4"/>
  <c r="G71" i="4"/>
  <c r="P133" i="4" l="1"/>
  <c r="M133" i="4"/>
  <c r="J133" i="4"/>
  <c r="I133" i="4"/>
  <c r="F133" i="4"/>
  <c r="D133" i="4"/>
  <c r="P132" i="4"/>
  <c r="M132" i="4"/>
  <c r="J132" i="4"/>
  <c r="I132" i="4"/>
  <c r="F132" i="4"/>
  <c r="D132" i="4"/>
  <c r="P131" i="4"/>
  <c r="M131" i="4"/>
  <c r="J131" i="4"/>
  <c r="I131" i="4"/>
  <c r="F131" i="4"/>
  <c r="D131" i="4"/>
  <c r="O130" i="4"/>
  <c r="P130" i="4" s="1"/>
  <c r="L130" i="4"/>
  <c r="M130" i="4" s="1"/>
  <c r="H130" i="4"/>
  <c r="E130" i="4"/>
  <c r="C130" i="4"/>
  <c r="D130" i="4" s="1"/>
  <c r="B130" i="4"/>
  <c r="P129" i="4"/>
  <c r="M129" i="4"/>
  <c r="J129" i="4"/>
  <c r="I129" i="4"/>
  <c r="F129" i="4"/>
  <c r="D129" i="4"/>
  <c r="O128" i="4"/>
  <c r="P128" i="4" s="1"/>
  <c r="L128" i="4"/>
  <c r="H128" i="4"/>
  <c r="I128" i="4" s="1"/>
  <c r="E128" i="4"/>
  <c r="F128" i="4" s="1"/>
  <c r="C128" i="4"/>
  <c r="D128" i="4" s="1"/>
  <c r="B128" i="4"/>
  <c r="P127" i="4"/>
  <c r="M127" i="4"/>
  <c r="J127" i="4"/>
  <c r="I127" i="4"/>
  <c r="F127" i="4"/>
  <c r="P126" i="4"/>
  <c r="M126" i="4"/>
  <c r="J126" i="4"/>
  <c r="I126" i="4"/>
  <c r="F126" i="4"/>
  <c r="D126" i="4"/>
  <c r="P125" i="4"/>
  <c r="M125" i="4"/>
  <c r="J125" i="4"/>
  <c r="I125" i="4"/>
  <c r="F125" i="4"/>
  <c r="O124" i="4"/>
  <c r="P124" i="4" s="1"/>
  <c r="L124" i="4"/>
  <c r="H124" i="4"/>
  <c r="I124" i="4" s="1"/>
  <c r="E124" i="4"/>
  <c r="F124" i="4" s="1"/>
  <c r="C124" i="4"/>
  <c r="D124" i="4" s="1"/>
  <c r="B124" i="4"/>
  <c r="P123" i="4"/>
  <c r="M123" i="4"/>
  <c r="J123" i="4"/>
  <c r="I123" i="4"/>
  <c r="F123" i="4"/>
  <c r="P122" i="4"/>
  <c r="M122" i="4"/>
  <c r="J122" i="4"/>
  <c r="I122" i="4"/>
  <c r="F122" i="4"/>
  <c r="P121" i="4"/>
  <c r="M121" i="4"/>
  <c r="J121" i="4"/>
  <c r="I121" i="4"/>
  <c r="F121" i="4"/>
  <c r="P120" i="4"/>
  <c r="M120" i="4"/>
  <c r="J120" i="4"/>
  <c r="I120" i="4"/>
  <c r="F120" i="4"/>
  <c r="O119" i="4"/>
  <c r="P119" i="4" s="1"/>
  <c r="L119" i="4"/>
  <c r="I119" i="4"/>
  <c r="H119" i="4"/>
  <c r="E119" i="4"/>
  <c r="F119" i="4" s="1"/>
  <c r="C119" i="4"/>
  <c r="D119" i="4" s="1"/>
  <c r="B119" i="4"/>
  <c r="P118" i="4"/>
  <c r="M118" i="4"/>
  <c r="J118" i="4"/>
  <c r="I118" i="4"/>
  <c r="F118" i="4"/>
  <c r="D118" i="4"/>
  <c r="P117" i="4"/>
  <c r="M117" i="4"/>
  <c r="J117" i="4"/>
  <c r="I117" i="4"/>
  <c r="F117" i="4"/>
  <c r="D117" i="4"/>
  <c r="P116" i="4"/>
  <c r="M116" i="4"/>
  <c r="J116" i="4"/>
  <c r="I116" i="4"/>
  <c r="F116" i="4"/>
  <c r="D116" i="4"/>
  <c r="P115" i="4"/>
  <c r="M115" i="4"/>
  <c r="J115" i="4"/>
  <c r="I115" i="4"/>
  <c r="F115" i="4"/>
  <c r="P114" i="4"/>
  <c r="M114" i="4"/>
  <c r="J114" i="4"/>
  <c r="I114" i="4"/>
  <c r="F114" i="4"/>
  <c r="D114" i="4"/>
  <c r="O113" i="4"/>
  <c r="L113" i="4"/>
  <c r="M113" i="4" s="1"/>
  <c r="H113" i="4"/>
  <c r="I113" i="4" s="1"/>
  <c r="E113" i="4"/>
  <c r="C113" i="4"/>
  <c r="B113" i="4"/>
  <c r="P112" i="4"/>
  <c r="M112" i="4"/>
  <c r="J112" i="4"/>
  <c r="I112" i="4"/>
  <c r="F112" i="4"/>
  <c r="P111" i="4"/>
  <c r="M111" i="4"/>
  <c r="J111" i="4"/>
  <c r="I111" i="4"/>
  <c r="F111" i="4"/>
  <c r="P110" i="4"/>
  <c r="M110" i="4"/>
  <c r="J110" i="4"/>
  <c r="I110" i="4"/>
  <c r="F110" i="4"/>
  <c r="P109" i="4"/>
  <c r="M109" i="4"/>
  <c r="J109" i="4"/>
  <c r="I109" i="4"/>
  <c r="F109" i="4"/>
  <c r="P108" i="4"/>
  <c r="M108" i="4"/>
  <c r="J108" i="4"/>
  <c r="I108" i="4"/>
  <c r="F108" i="4"/>
  <c r="P107" i="4"/>
  <c r="M107" i="4"/>
  <c r="J107" i="4"/>
  <c r="I107" i="4"/>
  <c r="F107" i="4"/>
  <c r="P106" i="4"/>
  <c r="M106" i="4"/>
  <c r="J106" i="4"/>
  <c r="I106" i="4"/>
  <c r="F106" i="4"/>
  <c r="P105" i="4"/>
  <c r="M105" i="4"/>
  <c r="J105" i="4"/>
  <c r="I105" i="4"/>
  <c r="F105" i="4"/>
  <c r="P104" i="4"/>
  <c r="M104" i="4"/>
  <c r="J104" i="4"/>
  <c r="I104" i="4"/>
  <c r="F104" i="4"/>
  <c r="O103" i="4"/>
  <c r="L103" i="4"/>
  <c r="H103" i="4"/>
  <c r="J103" i="4" s="1"/>
  <c r="E103" i="4"/>
  <c r="C103" i="4"/>
  <c r="B103" i="4"/>
  <c r="F103" i="4" s="1"/>
  <c r="P102" i="4"/>
  <c r="M102" i="4"/>
  <c r="J102" i="4"/>
  <c r="I102" i="4"/>
  <c r="F102" i="4"/>
  <c r="E102" i="4"/>
  <c r="D102" i="4"/>
  <c r="P101" i="4"/>
  <c r="M101" i="4"/>
  <c r="J101" i="4"/>
  <c r="I101" i="4"/>
  <c r="F101" i="4"/>
  <c r="P100" i="4"/>
  <c r="M100" i="4"/>
  <c r="J100" i="4"/>
  <c r="I100" i="4"/>
  <c r="F100" i="4"/>
  <c r="E100" i="4"/>
  <c r="D100" i="4"/>
  <c r="P99" i="4"/>
  <c r="M99" i="4"/>
  <c r="I99" i="4"/>
  <c r="F99" i="4"/>
  <c r="E99" i="4"/>
  <c r="J99" i="4" s="1"/>
  <c r="D99" i="4"/>
  <c r="O98" i="4"/>
  <c r="L98" i="4"/>
  <c r="H98" i="4"/>
  <c r="E98" i="4"/>
  <c r="F98" i="4" s="1"/>
  <c r="C98" i="4"/>
  <c r="I98" i="4" s="1"/>
  <c r="B98" i="4"/>
  <c r="D98" i="4" s="1"/>
  <c r="P97" i="4"/>
  <c r="M97" i="4"/>
  <c r="I97" i="4"/>
  <c r="E97" i="4"/>
  <c r="F97" i="4" s="1"/>
  <c r="D97" i="4"/>
  <c r="P96" i="4"/>
  <c r="M96" i="4"/>
  <c r="J96" i="4"/>
  <c r="I96" i="4"/>
  <c r="F96" i="4"/>
  <c r="P95" i="4"/>
  <c r="M95" i="4"/>
  <c r="J95" i="4"/>
  <c r="I95" i="4"/>
  <c r="F95" i="4"/>
  <c r="D95" i="4"/>
  <c r="P94" i="4"/>
  <c r="M94" i="4"/>
  <c r="J94" i="4"/>
  <c r="I94" i="4"/>
  <c r="F94" i="4"/>
  <c r="P93" i="4"/>
  <c r="M93" i="4"/>
  <c r="J93" i="4"/>
  <c r="I93" i="4"/>
  <c r="F93" i="4"/>
  <c r="P92" i="4"/>
  <c r="M92" i="4"/>
  <c r="J92" i="4"/>
  <c r="I92" i="4"/>
  <c r="F92" i="4"/>
  <c r="P91" i="4"/>
  <c r="M91" i="4"/>
  <c r="I91" i="4"/>
  <c r="E91" i="4"/>
  <c r="J91" i="4" s="1"/>
  <c r="D91" i="4"/>
  <c r="P90" i="4"/>
  <c r="M90" i="4"/>
  <c r="I90" i="4"/>
  <c r="E90" i="4"/>
  <c r="F90" i="4" s="1"/>
  <c r="D90" i="4"/>
  <c r="P89" i="4"/>
  <c r="M89" i="4"/>
  <c r="J89" i="4"/>
  <c r="I89" i="4"/>
  <c r="E89" i="4"/>
  <c r="F89" i="4" s="1"/>
  <c r="D89" i="4"/>
  <c r="O88" i="4"/>
  <c r="L88" i="4"/>
  <c r="H88" i="4"/>
  <c r="I88" i="4" s="1"/>
  <c r="E88" i="4"/>
  <c r="C88" i="4"/>
  <c r="B88" i="4"/>
  <c r="F88" i="4" s="1"/>
  <c r="P87" i="4"/>
  <c r="M87" i="4"/>
  <c r="J87" i="4"/>
  <c r="I87" i="4"/>
  <c r="F87" i="4"/>
  <c r="P86" i="4"/>
  <c r="M86" i="4"/>
  <c r="J86" i="4"/>
  <c r="I86" i="4"/>
  <c r="F86" i="4"/>
  <c r="P85" i="4"/>
  <c r="M85" i="4"/>
  <c r="J85" i="4"/>
  <c r="I85" i="4"/>
  <c r="F85" i="4"/>
  <c r="P84" i="4"/>
  <c r="M84" i="4"/>
  <c r="J84" i="4"/>
  <c r="I84" i="4"/>
  <c r="F84" i="4"/>
  <c r="O83" i="4"/>
  <c r="L83" i="4"/>
  <c r="M83" i="4" s="1"/>
  <c r="H83" i="4"/>
  <c r="I83" i="4" s="1"/>
  <c r="E83" i="4"/>
  <c r="J83" i="4" s="1"/>
  <c r="C83" i="4"/>
  <c r="B83" i="4"/>
  <c r="F83" i="4" s="1"/>
  <c r="P82" i="4"/>
  <c r="M82" i="4"/>
  <c r="J82" i="4"/>
  <c r="I82" i="4"/>
  <c r="F82" i="4"/>
  <c r="P81" i="4"/>
  <c r="M81" i="4"/>
  <c r="J81" i="4"/>
  <c r="I81" i="4"/>
  <c r="F81" i="4"/>
  <c r="P80" i="4"/>
  <c r="M80" i="4"/>
  <c r="J80" i="4"/>
  <c r="I80" i="4"/>
  <c r="F80" i="4"/>
  <c r="D80" i="4"/>
  <c r="P79" i="4"/>
  <c r="M79" i="4"/>
  <c r="J79" i="4"/>
  <c r="I79" i="4"/>
  <c r="F79" i="4"/>
  <c r="D79" i="4"/>
  <c r="P78" i="4"/>
  <c r="M78" i="4"/>
  <c r="J78" i="4"/>
  <c r="I78" i="4"/>
  <c r="F78" i="4"/>
  <c r="D78" i="4"/>
  <c r="O77" i="4"/>
  <c r="P77" i="4" s="1"/>
  <c r="L77" i="4"/>
  <c r="H77" i="4"/>
  <c r="I77" i="4" s="1"/>
  <c r="E77" i="4"/>
  <c r="F77" i="4" s="1"/>
  <c r="C77" i="4"/>
  <c r="D77" i="4" s="1"/>
  <c r="B77" i="4"/>
  <c r="P76" i="4"/>
  <c r="M76" i="4"/>
  <c r="J76" i="4"/>
  <c r="I76" i="4"/>
  <c r="F76" i="4"/>
  <c r="P75" i="4"/>
  <c r="M75" i="4"/>
  <c r="J75" i="4"/>
  <c r="P74" i="4"/>
  <c r="M74" i="4"/>
  <c r="J74" i="4"/>
  <c r="I74" i="4"/>
  <c r="F74" i="4"/>
  <c r="P73" i="4"/>
  <c r="M73" i="4"/>
  <c r="J73" i="4"/>
  <c r="I73" i="4"/>
  <c r="F73" i="4"/>
  <c r="D73" i="4"/>
  <c r="P72" i="4"/>
  <c r="M72" i="4"/>
  <c r="J72" i="4"/>
  <c r="I72" i="4"/>
  <c r="F72" i="4"/>
  <c r="P71" i="4"/>
  <c r="M71" i="4"/>
  <c r="J71" i="4"/>
  <c r="I71" i="4"/>
  <c r="F71" i="4"/>
  <c r="P70" i="4"/>
  <c r="M70" i="4"/>
  <c r="J70" i="4"/>
  <c r="I70" i="4"/>
  <c r="F70" i="4"/>
  <c r="P69" i="4"/>
  <c r="M69" i="4"/>
  <c r="J69" i="4"/>
  <c r="I69" i="4"/>
  <c r="F69" i="4"/>
  <c r="D69" i="4"/>
  <c r="P68" i="4"/>
  <c r="M68" i="4"/>
  <c r="J68" i="4"/>
  <c r="I68" i="4"/>
  <c r="P67" i="4"/>
  <c r="M67" i="4"/>
  <c r="J67" i="4"/>
  <c r="I67" i="4"/>
  <c r="F67" i="4"/>
  <c r="O66" i="4"/>
  <c r="L66" i="4"/>
  <c r="M66" i="4" s="1"/>
  <c r="H66" i="4"/>
  <c r="E66" i="4"/>
  <c r="C66" i="4"/>
  <c r="D66" i="4" s="1"/>
  <c r="B66" i="4"/>
  <c r="P65" i="4"/>
  <c r="M65" i="4"/>
  <c r="J65" i="4"/>
  <c r="I65" i="4"/>
  <c r="F65" i="4"/>
  <c r="P64" i="4"/>
  <c r="M64" i="4"/>
  <c r="J64" i="4"/>
  <c r="I64" i="4"/>
  <c r="P63" i="4"/>
  <c r="M63" i="4"/>
  <c r="J63" i="4"/>
  <c r="I63" i="4"/>
  <c r="P62" i="4"/>
  <c r="M62" i="4"/>
  <c r="J62" i="4"/>
  <c r="I62" i="4"/>
  <c r="E62" i="4"/>
  <c r="D62" i="4"/>
  <c r="P61" i="4"/>
  <c r="M61" i="4"/>
  <c r="J61" i="4"/>
  <c r="I61" i="4"/>
  <c r="F61" i="4"/>
  <c r="P60" i="4"/>
  <c r="M60" i="4"/>
  <c r="J60" i="4"/>
  <c r="I60" i="4"/>
  <c r="F60" i="4"/>
  <c r="O59" i="4"/>
  <c r="L59" i="4"/>
  <c r="I59" i="4"/>
  <c r="H59" i="4"/>
  <c r="E59" i="4"/>
  <c r="C59" i="4"/>
  <c r="B59" i="4"/>
  <c r="D59" i="4" s="1"/>
  <c r="P58" i="4"/>
  <c r="M58" i="4"/>
  <c r="J58" i="4"/>
  <c r="I58" i="4"/>
  <c r="P57" i="4"/>
  <c r="M57" i="4"/>
  <c r="J57" i="4"/>
  <c r="I57" i="4"/>
  <c r="F57" i="4"/>
  <c r="P56" i="4"/>
  <c r="M56" i="4"/>
  <c r="J56" i="4"/>
  <c r="I56" i="4"/>
  <c r="F56" i="4"/>
  <c r="O55" i="4"/>
  <c r="L55" i="4"/>
  <c r="M55" i="4" s="1"/>
  <c r="H55" i="4"/>
  <c r="I55" i="4" s="1"/>
  <c r="E55" i="4"/>
  <c r="C55" i="4"/>
  <c r="B55" i="4"/>
  <c r="P54" i="4"/>
  <c r="M54" i="4"/>
  <c r="I54" i="4"/>
  <c r="F54" i="4"/>
  <c r="E54" i="4"/>
  <c r="D54" i="4"/>
  <c r="P53" i="4"/>
  <c r="M53" i="4"/>
  <c r="J53" i="4"/>
  <c r="I53" i="4"/>
  <c r="P52" i="4"/>
  <c r="M52" i="4"/>
  <c r="J52" i="4"/>
  <c r="I52" i="4"/>
  <c r="P51" i="4"/>
  <c r="M51" i="4"/>
  <c r="J51" i="4"/>
  <c r="I51" i="4"/>
  <c r="F51" i="4"/>
  <c r="P50" i="4"/>
  <c r="M50" i="4"/>
  <c r="J50" i="4"/>
  <c r="I50" i="4"/>
  <c r="P49" i="4"/>
  <c r="M49" i="4"/>
  <c r="J49" i="4"/>
  <c r="I49" i="4"/>
  <c r="F49" i="4"/>
  <c r="P48" i="4"/>
  <c r="M48" i="4"/>
  <c r="I48" i="4"/>
  <c r="E48" i="4"/>
  <c r="G47" i="4" s="1"/>
  <c r="D48" i="4"/>
  <c r="P47" i="4"/>
  <c r="M47" i="4"/>
  <c r="J47" i="4"/>
  <c r="I47" i="4"/>
  <c r="F47" i="4"/>
  <c r="P46" i="4"/>
  <c r="M46" i="4"/>
  <c r="I46" i="4"/>
  <c r="E46" i="4"/>
  <c r="P45" i="4"/>
  <c r="M45" i="4"/>
  <c r="I45" i="4"/>
  <c r="E45" i="4"/>
  <c r="D45" i="4"/>
  <c r="P44" i="4"/>
  <c r="M44" i="4"/>
  <c r="J44" i="4"/>
  <c r="I44" i="4"/>
  <c r="F44" i="4"/>
  <c r="D44" i="4"/>
  <c r="O43" i="4"/>
  <c r="L43" i="4"/>
  <c r="L135" i="4" s="1"/>
  <c r="H43" i="4"/>
  <c r="C43" i="4"/>
  <c r="C135" i="4" s="1"/>
  <c r="B43" i="4"/>
  <c r="E38" i="4"/>
  <c r="C38" i="4"/>
  <c r="B38" i="4"/>
  <c r="O33" i="4"/>
  <c r="L33" i="4"/>
  <c r="L34" i="4" s="1"/>
  <c r="H33" i="4"/>
  <c r="H34" i="4" s="1"/>
  <c r="E33" i="4"/>
  <c r="G32" i="4" s="1"/>
  <c r="C33" i="4"/>
  <c r="D33" i="4" s="1"/>
  <c r="B33" i="4"/>
  <c r="B34" i="4" s="1"/>
  <c r="P32" i="4"/>
  <c r="M32" i="4"/>
  <c r="J32" i="4"/>
  <c r="I32" i="4"/>
  <c r="F32" i="4"/>
  <c r="D32" i="4"/>
  <c r="P31" i="4"/>
  <c r="M31" i="4"/>
  <c r="J31" i="4"/>
  <c r="I31" i="4"/>
  <c r="F31" i="4"/>
  <c r="D31" i="4"/>
  <c r="P29" i="4"/>
  <c r="M29" i="4"/>
  <c r="J29" i="4"/>
  <c r="I29" i="4"/>
  <c r="F29" i="4"/>
  <c r="D29" i="4"/>
  <c r="P28" i="4"/>
  <c r="M28" i="4"/>
  <c r="J28" i="4"/>
  <c r="I28" i="4"/>
  <c r="F28" i="4"/>
  <c r="D28" i="4"/>
  <c r="P27" i="4"/>
  <c r="M27" i="4"/>
  <c r="J27" i="4"/>
  <c r="I27" i="4"/>
  <c r="F27" i="4"/>
  <c r="D27" i="4"/>
  <c r="J26" i="4"/>
  <c r="I26" i="4"/>
  <c r="F26" i="4"/>
  <c r="D26" i="4"/>
  <c r="J25" i="4"/>
  <c r="I25" i="4"/>
  <c r="F25" i="4"/>
  <c r="D25" i="4"/>
  <c r="P24" i="4"/>
  <c r="M24" i="4"/>
  <c r="J24" i="4"/>
  <c r="I24" i="4"/>
  <c r="F24" i="4"/>
  <c r="D24" i="4"/>
  <c r="M23" i="4"/>
  <c r="J23" i="4"/>
  <c r="I23" i="4"/>
  <c r="F23" i="4"/>
  <c r="D23" i="4"/>
  <c r="P22" i="4"/>
  <c r="M22" i="4"/>
  <c r="J22" i="4"/>
  <c r="I22" i="4"/>
  <c r="F22" i="4"/>
  <c r="D22" i="4"/>
  <c r="P21" i="4"/>
  <c r="M21" i="4"/>
  <c r="J21" i="4"/>
  <c r="I21" i="4"/>
  <c r="F21" i="4"/>
  <c r="D21" i="4"/>
  <c r="P20" i="4"/>
  <c r="M20" i="4"/>
  <c r="J20" i="4"/>
  <c r="I20" i="4"/>
  <c r="F20" i="4"/>
  <c r="D20" i="4"/>
  <c r="P19" i="4"/>
  <c r="M19" i="4"/>
  <c r="J19" i="4"/>
  <c r="I19" i="4"/>
  <c r="F19" i="4"/>
  <c r="D19" i="4"/>
  <c r="P18" i="4"/>
  <c r="M18" i="4"/>
  <c r="J18" i="4"/>
  <c r="I18" i="4"/>
  <c r="F18" i="4"/>
  <c r="D18" i="4"/>
  <c r="P17" i="4"/>
  <c r="M17" i="4"/>
  <c r="J17" i="4"/>
  <c r="I17" i="4"/>
  <c r="F17" i="4"/>
  <c r="D17" i="4"/>
  <c r="P16" i="4"/>
  <c r="M16" i="4"/>
  <c r="J16" i="4"/>
  <c r="I16" i="4"/>
  <c r="F16" i="4"/>
  <c r="D16" i="4"/>
  <c r="P15" i="4"/>
  <c r="M15" i="4"/>
  <c r="J15" i="4"/>
  <c r="I15" i="4"/>
  <c r="F15" i="4"/>
  <c r="D15" i="4"/>
  <c r="P14" i="4"/>
  <c r="M14" i="4"/>
  <c r="J14" i="4"/>
  <c r="I14" i="4"/>
  <c r="F14" i="4"/>
  <c r="D14" i="4"/>
  <c r="P13" i="4"/>
  <c r="M13" i="4"/>
  <c r="J13" i="4"/>
  <c r="I13" i="4"/>
  <c r="F13" i="4"/>
  <c r="D13" i="4"/>
  <c r="P12" i="4"/>
  <c r="M12" i="4"/>
  <c r="J12" i="4"/>
  <c r="I12" i="4"/>
  <c r="F12" i="4"/>
  <c r="D12" i="4"/>
  <c r="P11" i="4"/>
  <c r="M11" i="4"/>
  <c r="J11" i="4"/>
  <c r="I11" i="4"/>
  <c r="F11" i="4"/>
  <c r="D11" i="4"/>
  <c r="P10" i="4"/>
  <c r="M10" i="4"/>
  <c r="J10" i="4"/>
  <c r="I10" i="4"/>
  <c r="F10" i="4"/>
  <c r="D10" i="4"/>
  <c r="P9" i="4"/>
  <c r="M9" i="4"/>
  <c r="J9" i="4"/>
  <c r="I9" i="4"/>
  <c r="F9" i="4"/>
  <c r="D9" i="4"/>
  <c r="P8" i="4"/>
  <c r="M8" i="4"/>
  <c r="J8" i="4"/>
  <c r="I8" i="4"/>
  <c r="F8" i="4"/>
  <c r="D8" i="4"/>
  <c r="P7" i="4"/>
  <c r="M7" i="4"/>
  <c r="J7" i="4"/>
  <c r="I7" i="4"/>
  <c r="F7" i="4"/>
  <c r="D7" i="4"/>
  <c r="P6" i="4"/>
  <c r="M6" i="4"/>
  <c r="J6" i="4"/>
  <c r="I6" i="4"/>
  <c r="F6" i="4"/>
  <c r="D6" i="4"/>
  <c r="P5" i="4"/>
  <c r="M5" i="4"/>
  <c r="J5" i="4"/>
  <c r="I5" i="4"/>
  <c r="F5" i="4"/>
  <c r="D5" i="4"/>
  <c r="P4" i="4"/>
  <c r="M4" i="4"/>
  <c r="J4" i="4"/>
  <c r="I4" i="4"/>
  <c r="F4" i="4"/>
  <c r="D4" i="4"/>
  <c r="B135" i="4" l="1"/>
  <c r="J55" i="4"/>
  <c r="G54" i="4"/>
  <c r="P33" i="4"/>
  <c r="O135" i="4"/>
  <c r="F48" i="4"/>
  <c r="F55" i="4"/>
  <c r="P98" i="4"/>
  <c r="M103" i="4"/>
  <c r="D113" i="4"/>
  <c r="B35" i="4"/>
  <c r="E34" i="4"/>
  <c r="D43" i="4"/>
  <c r="J46" i="4"/>
  <c r="G45" i="4"/>
  <c r="P59" i="4"/>
  <c r="F62" i="4"/>
  <c r="G61" i="4"/>
  <c r="F66" i="4"/>
  <c r="D88" i="4"/>
  <c r="F91" i="4"/>
  <c r="P103" i="4"/>
  <c r="F113" i="4"/>
  <c r="J130" i="4"/>
  <c r="E43" i="4"/>
  <c r="F45" i="4"/>
  <c r="G44" i="4"/>
  <c r="J48" i="4"/>
  <c r="M77" i="4"/>
  <c r="J88" i="4"/>
  <c r="M124" i="4"/>
  <c r="M128" i="4"/>
  <c r="J43" i="4"/>
  <c r="F59" i="4"/>
  <c r="G58" i="4"/>
  <c r="J66" i="4"/>
  <c r="G65" i="4"/>
  <c r="G37" i="4"/>
  <c r="I43" i="4"/>
  <c r="J45" i="4"/>
  <c r="J54" i="4"/>
  <c r="G53" i="4"/>
  <c r="J59" i="4"/>
  <c r="I66" i="4"/>
  <c r="M88" i="4"/>
  <c r="J98" i="4"/>
  <c r="M119" i="4"/>
  <c r="F130" i="4"/>
  <c r="E35" i="4"/>
  <c r="H37" i="4"/>
  <c r="H35" i="4"/>
  <c r="L37" i="4"/>
  <c r="L35" i="4"/>
  <c r="M33" i="4"/>
  <c r="C34" i="4"/>
  <c r="G33" i="4" s="1"/>
  <c r="O34" i="4"/>
  <c r="E37" i="4"/>
  <c r="M43" i="4"/>
  <c r="P55" i="4"/>
  <c r="M59" i="4"/>
  <c r="P66" i="4"/>
  <c r="P83" i="4"/>
  <c r="P88" i="4"/>
  <c r="J90" i="4"/>
  <c r="J97" i="4"/>
  <c r="M98" i="4"/>
  <c r="J113" i="4"/>
  <c r="P113" i="4"/>
  <c r="E135" i="4"/>
  <c r="I33" i="4"/>
  <c r="J77" i="4"/>
  <c r="J119" i="4"/>
  <c r="J124" i="4"/>
  <c r="J128" i="4"/>
  <c r="H135" i="4"/>
  <c r="J33" i="4"/>
  <c r="P43" i="4"/>
  <c r="I103" i="4"/>
  <c r="I130" i="4"/>
  <c r="F43" i="4" l="1"/>
  <c r="G42" i="4"/>
  <c r="O37" i="4"/>
  <c r="O35" i="4"/>
  <c r="C37" i="4"/>
  <c r="G36" i="4" s="1"/>
  <c r="C35" i="4"/>
  <c r="G34" i="4" s="1"/>
</calcChain>
</file>

<file path=xl/sharedStrings.xml><?xml version="1.0" encoding="utf-8"?>
<sst xmlns="http://schemas.openxmlformats.org/spreadsheetml/2006/main" count="416" uniqueCount="234">
  <si>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</si>
  <si>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государственным корпорациям (компаниям)</t>
  </si>
  <si>
    <t>Резервные средства</t>
  </si>
  <si>
    <t>Темп уточненного плана к прошлому году, %</t>
  </si>
  <si>
    <t>Примечания</t>
  </si>
  <si>
    <t>тыс. рублей</t>
  </si>
  <si>
    <t>Итого</t>
  </si>
  <si>
    <t>ПРОЧИЕ БЕЗВОЗМЕЗДНЫЕ ПОСТУПЛЕНИЯ</t>
  </si>
  <si>
    <t>БЕЗВОЗМЕЗДНЫЕ ПОСТУПЛЕНИЯ ОТ НЕГОСУДАРСТВЕННЫХ ОРГАНИЗАЦИЙ</t>
  </si>
  <si>
    <t>БЕЗВОЗМЕЗДНЫЕ ПОСТУПЛЕНИЯ ОТ ГОСУДАРСТВЕННЫХ (МУНИЦИПАЛЬНЫХ) ОРГАНИЗАЦИЙ</t>
  </si>
  <si>
    <t>Прочие безвозмездные поступления от других бюджетов бюджетной системы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</si>
  <si>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</si>
  <si>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</si>
  <si>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</si>
  <si>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</si>
  <si>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Налог на добычу полезных ископаемых</t>
  </si>
  <si>
    <t>Налог на имущество организаций</t>
  </si>
  <si>
    <t>Налог, взимаемый в связи с применением упрощенной системы налогообложения</t>
  </si>
  <si>
    <t>Налог на доходы физических лиц</t>
  </si>
  <si>
    <t>Налог на прибыль организаций</t>
  </si>
  <si>
    <t>Исполнение государственных и муниципальных гарантий</t>
  </si>
  <si>
    <t>Акции и иные формы участия в капитале, находящиеся в государственной и муниципальной собственности</t>
  </si>
  <si>
    <t>Изменение остатков средств на счетах по учету средств бюджетов</t>
  </si>
  <si>
    <t>Бюджетные кредиты от других бюджетов бюджетной системы Российской Федерации</t>
  </si>
  <si>
    <t xml:space="preserve">Дефицит (-) / Профицит (+) </t>
  </si>
  <si>
    <t>Форма № 1</t>
  </si>
  <si>
    <t>Форма № 2</t>
  </si>
  <si>
    <t>Форма № 3</t>
  </si>
  <si>
    <t>Наименование раздела, подраздела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</si>
  <si>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</si>
  <si>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</si>
  <si>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</si>
  <si>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</si>
  <si>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</si>
  <si>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</si>
  <si>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</si>
  <si>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Международные отношения и международное сотрудничество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</si>
  <si>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</si>
  <si>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</si>
  <si>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</si>
  <si>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</si>
  <si>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Мобилизационная подготовка экономики</t>
  </si>
  <si>
    <t>Другие вопросы в области национальной обороны</t>
  </si>
  <si>
    <t>НАЦИОНАЛЬНАЯ БЕЗОПАСНОСТЬ И ПРАВООХРАНИТЕЛЬНАЯ ДЕЯТЕЛЬНОСТЬ</t>
  </si>
  <si>
    <t>Органы юстиции</t>
  </si>
  <si>
    <t>Обеспечение пожарной безопасности</t>
  </si>
  <si>
    <t>Миграционная политика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</si>
  <si>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</si>
  <si>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</si>
  <si>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</si>
  <si>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</si>
  <si>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Водное хозяйство</t>
  </si>
  <si>
    <t>Лесное хозяйство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</si>
  <si>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</si>
  <si>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</si>
  <si>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</si>
  <si>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</si>
  <si>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</si>
  <si>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</si>
  <si>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</si>
  <si>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</si>
  <si>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</si>
  <si>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</si>
  <si>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Экологический контроль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</si>
  <si>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</si>
  <si>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</si>
  <si>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</si>
  <si>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</si>
  <si>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</si>
  <si>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</si>
  <si>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Среднее профессиональное образование</t>
  </si>
  <si>
    <t>Профессиональная подготовка, переподготовка и повышение квалификации</t>
  </si>
  <si>
    <t>Высшее образование</t>
  </si>
  <si>
    <t>Молодежная политика</t>
  </si>
  <si>
    <t>Прикладные научные исследования в области образования</t>
  </si>
  <si>
    <t>Другие вопросы в области образования</t>
  </si>
  <si>
    <t>КУЛЬТУРА, КИНЕМАТОГРАФИЯ</t>
  </si>
  <si>
    <t>Культура</t>
  </si>
  <si>
    <t>Кинематография</t>
  </si>
  <si>
    <t>Прикладные научные исследования в области культуры, кинематографии</t>
  </si>
  <si>
    <t>Другие вопросы в области культуры, кинематографии</t>
  </si>
  <si>
    <t>ЗДРАВООХРАНЕНИЕ</t>
  </si>
  <si>
    <t>Стационарная медицинская помощь</t>
  </si>
  <si>
    <t>Амбулаторная помощь</t>
  </si>
  <si>
    <t>Медицинская помощь в дневных стационарах всех типов</t>
  </si>
  <si>
    <t>Скорая медицинская помощь</t>
  </si>
  <si>
    <t>Санаторно-оздоровительная помощь</t>
  </si>
  <si>
    <t>Санитарно-эпидемиологическое благополучие</t>
  </si>
  <si>
    <t>Прикладные научные исследования в области здравоохранения</t>
  </si>
  <si>
    <t>Другие вопросы в области здравоохранения</t>
  </si>
  <si>
    <t>СОЦИАЛЬНАЯ ПОЛИТИКА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</si>
  <si>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</si>
  <si>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</si>
  <si>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</si>
  <si>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</si>
  <si>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</si>
  <si>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</si>
  <si>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</si>
  <si>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Другие вопросы в области физической культуры и спорта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</si>
  <si>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</si>
  <si>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</si>
  <si>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</si>
  <si>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Другие вопросы в области средств массовой информации</t>
  </si>
  <si>
    <t>ОБСЛУЖИВАНИЕ ГОСУДАРСТВЕННОГО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</si>
  <si>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</si>
  <si>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</si>
  <si>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</si>
  <si>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Дотации бюджетам бюджетной системы Российской Федерации, в том числе</t>
  </si>
  <si>
    <t>на выравнивание бюджетной обеспеченности</t>
  </si>
  <si>
    <t>государственных (муниципальных) органов</t>
  </si>
  <si>
    <t>работников автономных и бюджетных учреждений</t>
  </si>
  <si>
    <t>Социальные выплаты гражданам, в т.ч.</t>
  </si>
  <si>
    <t>Стипендии</t>
  </si>
  <si>
    <t>Расходы на обязательное медицинское страхование неработающего населения</t>
  </si>
  <si>
    <t>Иные выплаты</t>
  </si>
  <si>
    <t>Иные закупки товаров, работ и услуг для обеспечения государственных (муниципальных) нужд 
(за исключением закупки товаров, работ, услуг в целях капитального ремонта государственного (муниципального) имущества)</t>
  </si>
  <si>
    <t>Публичные нормативные выплаты гражданам несоциального характера</t>
  </si>
  <si>
    <t>Субсидии бюджетным и автономным учреждениям за исключением расходов на фонд оплаты труда и взносы по обязательному социальному страхованию на выплаты по оплате труда работников и иные выплаты работникам учреждений</t>
  </si>
  <si>
    <t>Субсидии некоммерческим организациям (за исключением государственных (муниципальных) учреждений</t>
  </si>
  <si>
    <t>Исполнение судебных актов</t>
  </si>
  <si>
    <t>Уплата налогов, сборов и иных платежей</t>
  </si>
  <si>
    <t>Капитальные вложения в объекты недвижимого имущества государственной (муниципальной) собственности</t>
  </si>
  <si>
    <t>Закупка товаров, работ, услуг в целях капитального ремонта государственного (муниципального) имущества</t>
  </si>
  <si>
    <t>Премии и гранты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</si>
  <si>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бененфициара к принципалу</t>
  </si>
  <si>
    <t>Общий объём фонда оплаты труда и взносы по обязательному социальному страхованию на выплаты по оплате труда работников и иные выплаты работникам, в т.ч.</t>
  </si>
  <si>
    <t xml:space="preserve">Прочие межбюджетные трансферты </t>
  </si>
  <si>
    <t>ИТОГО ДОХОДОВ</t>
  </si>
  <si>
    <t>Наименование доходов</t>
  </si>
  <si>
    <t>Наименование расходов</t>
  </si>
  <si>
    <t>Наименование источников финансирования дефицита бюджета</t>
  </si>
  <si>
    <t>Межбюджетные трансферты</t>
  </si>
  <si>
    <t>Другие расходы</t>
  </si>
  <si>
    <t>ИСТОЧНИКИ ФИНАНСИРОВАНИЯ ДЕФИЦИТОВ БЮДЖЕТОВ</t>
  </si>
  <si>
    <t xml:space="preserve">Кредиты кредитных организаций </t>
  </si>
  <si>
    <t>Государственные ценные бумаги</t>
  </si>
  <si>
    <t>Размещение государственныхценных бумаг</t>
  </si>
  <si>
    <t>Погашение государственных ценных бумаг</t>
  </si>
  <si>
    <t xml:space="preserve">Получение кредитов от кредитных организаций </t>
  </si>
  <si>
    <t xml:space="preserve">Погашение кредитов, предоставленных кредитными организациями </t>
  </si>
  <si>
    <t>Иные источники  финансирования дефицитов бюджетов</t>
  </si>
  <si>
    <t>Пенсионное обеспечение</t>
  </si>
  <si>
    <t>Социальное обслуживание населения</t>
  </si>
  <si>
    <t>Прикладные научные исследования в области общегосударственных вопросов</t>
  </si>
  <si>
    <t>Прикладные научные исследования в области жилищно-коммунального хозяйства</t>
  </si>
  <si>
    <t>Заготовка, переработка, хранение и обеспечение безопасности донорской крови и ее компонентов</t>
  </si>
  <si>
    <t>Примечания*</t>
  </si>
  <si>
    <t xml:space="preserve">* Примечания указываются в случае наличия значительных отклонений   соответствующего года от предыдущего года </t>
  </si>
  <si>
    <t>Параметры бюджета 
на 2026 год</t>
  </si>
  <si>
    <t xml:space="preserve">Темп роста показателей на 2026 год к уровню 2025 года </t>
  </si>
  <si>
    <t>Справочно:</t>
  </si>
  <si>
    <t>Допустимые превышения:</t>
  </si>
  <si>
    <t>…</t>
  </si>
  <si>
    <t>….</t>
  </si>
  <si>
    <t>____________</t>
  </si>
  <si>
    <t>(подпись)</t>
  </si>
  <si>
    <t>(ФИО)</t>
  </si>
  <si>
    <t>НАЛОГОВЫЕ И НЕНАЛОГОВЫЕ ДОХОДЫ, в том числе</t>
  </si>
  <si>
    <t>БЕЗВОЗМЕЗДНЫЕ ПОСТУПЛЕНИЯ,в том числе</t>
  </si>
  <si>
    <t xml:space="preserve">Остатки средств бюджета,в том числе </t>
  </si>
  <si>
    <t>Универсальное ежемесячное пособие малообеспеченным семьям с детьми до 17 лет и беременным женщинам</t>
  </si>
  <si>
    <t>Допустимые превышения</t>
  </si>
  <si>
    <t>Остатки нецелевых средств бюджета</t>
  </si>
  <si>
    <t>Расходы, направленные на реализацию специального инфраструктурного проекта</t>
  </si>
  <si>
    <t>Специальные социальные выплаты отдельным категориям граждан, устанавливаемые начиная с 2022 года  в связи с геополитической ситуацией</t>
  </si>
  <si>
    <t>Фундаментальные исследования</t>
  </si>
  <si>
    <t>Прикладные научные исследования в области национальной экономики</t>
  </si>
  <si>
    <t>Прикладные научные исследования в области охраны окружающей среды</t>
  </si>
  <si>
    <t>акции</t>
  </si>
  <si>
    <t>снижение остатков средств на счетах по учету средств</t>
  </si>
  <si>
    <t>Гражданская оборона</t>
  </si>
  <si>
    <t>Топливно-энергетический комплекс</t>
  </si>
  <si>
    <t>Защита населения и территории от чрезвычайных ситуаций природного и техногенного характера, пожарная безопасность</t>
  </si>
  <si>
    <t>Исполнение 2024 года к 2023 году, %</t>
  </si>
  <si>
    <t xml:space="preserve">Темп роста показателей на 2025 год к уточненному бюджету 2024 года </t>
  </si>
  <si>
    <t xml:space="preserve">Темп роста показателей на 2025 год к оценке 2024 года </t>
  </si>
  <si>
    <t>Параметры бюджета 
на 2027 год</t>
  </si>
  <si>
    <t xml:space="preserve">Темп роста показателей на 2027 год к уровню 2026 года </t>
  </si>
  <si>
    <t>Ожидаемое исполнение 2024 года к 2023 году, %</t>
  </si>
  <si>
    <t>дотация (грант) за достижение показателей деятельности органов исполнительной власти субъектов Российской Федерации</t>
  </si>
  <si>
    <t>за счет средств регионального бюджета</t>
  </si>
  <si>
    <t>за счет средств федерального бюджета</t>
  </si>
  <si>
    <t xml:space="preserve">Параметры бюджета ____________________ по видам доходов </t>
  </si>
  <si>
    <t>Исполнение бюджета муниципального образования за 2023 год</t>
  </si>
  <si>
    <t>Оценка исполнения бюджета муниципального в 2024 году</t>
  </si>
  <si>
    <t>Параметры бюджета 
на 2025 год</t>
  </si>
  <si>
    <t>Начальник финансового управления</t>
  </si>
  <si>
    <t>Уточненный бюджет муниципального образования  на 2024 год по состоянию на 1 октября 2024 года</t>
  </si>
  <si>
    <t>Оценка исполнения бюджета муниципального образования в 2024 году</t>
  </si>
  <si>
    <t xml:space="preserve">Расходы на обслуживание мун. долга </t>
  </si>
  <si>
    <t>Параметры бюджета __________ по видам источников финансирования дефицита бюджета</t>
  </si>
  <si>
    <t>Получение бюджетных кредито</t>
  </si>
  <si>
    <t>Погашение бюджетных кредито</t>
  </si>
  <si>
    <t>Госпошлина</t>
  </si>
  <si>
    <t>прочие дотации</t>
  </si>
  <si>
    <t>Общий объем муниципального долга</t>
  </si>
  <si>
    <t>Доля муниципального долга к налоговым и неналоговым доходам,%</t>
  </si>
  <si>
    <t>Целевой показатель доли муниципального долга  к налоговым и неналоговым доходам (%), установленный  соглашением о предоставлении из республиканского бюджета  бюджетных кредитов для частичного покрытия дефицита бюджета муниципального образования</t>
  </si>
  <si>
    <r>
      <t xml:space="preserve">Целевой показатель доли муниципального долга к налоговым и неналоговым доходам (%) </t>
    </r>
    <r>
      <rPr>
        <i/>
        <u/>
        <sz val="11"/>
        <color theme="1"/>
        <rFont val="Times New Roman Cyr"/>
        <charset val="204"/>
      </rPr>
      <t>с учетом допустимых превышений</t>
    </r>
  </si>
  <si>
    <t>Целевой показатель доли общего объема долговых обязательств  по рыночным обязательствам (%), установленный  соглашением о предоставлении из республиканского бюджета  бюджетных кредитов для частичного покрытия дефицита бюджета муниципального образования</t>
  </si>
  <si>
    <r>
      <t xml:space="preserve">Целевой показатель доли общего объема долговых обязательств по рыночным обязательствам (%), </t>
    </r>
    <r>
      <rPr>
        <i/>
        <u/>
        <sz val="11"/>
        <color theme="1"/>
        <rFont val="Times New Roman Cyr"/>
        <charset val="204"/>
      </rPr>
      <t>с учетом допустимых превышений</t>
    </r>
  </si>
  <si>
    <t>Доля общего объема долговых обязательств по рыночным обязательствам,%</t>
  </si>
  <si>
    <t xml:space="preserve">Общий объем долговых обязательств по рыночным обязательствам </t>
  </si>
  <si>
    <t>Остатки средств,межбюджетных трасфертов, имеющих целевое назначение</t>
  </si>
  <si>
    <t>Остатки средств, привлеченные на единый счет бюджета в рамках операций по управлению остатками средств на едином счете бюджета и не размещенные на банковских депозитах</t>
  </si>
  <si>
    <t>Целевой показатель размера дефицита бюджета муниципального района (городского округа)  к налоговым и неналоговым доходам (%),  установленный соглашением о предоставлении из республиканского бюджета  бюджетных кредитов для частичного покрытия дефицита бюджета муниципального образования</t>
  </si>
  <si>
    <r>
      <t xml:space="preserve">Размер дефицита бюджета муниципального района (городского округа)  к налоговым и неналоговым доходам (%), </t>
    </r>
    <r>
      <rPr>
        <i/>
        <u/>
        <sz val="11"/>
        <color theme="1"/>
        <rFont val="Times New Roman"/>
        <family val="1"/>
        <charset val="204"/>
      </rPr>
      <t xml:space="preserve"> с учетом допустимых превышений</t>
    </r>
  </si>
  <si>
    <t>Размер дефицита бюджета муниципального района (городского округа)  с учетом требования статьи 92.1 Бюджетного кодекса Российской Федерации</t>
  </si>
  <si>
    <t>Обслуживание государственного (муниципального) внутреннего долга</t>
  </si>
  <si>
    <t>Размер дефицита бюджета муниципального района (городского округа)  к налоговым и неналоговым доходам, %</t>
  </si>
  <si>
    <t xml:space="preserve">на поддержку мер по обеспечению сбалансированности бюджетов </t>
  </si>
  <si>
    <t>Акцизы по подакцизным товарам (продукции), производимым на территории РФ</t>
  </si>
  <si>
    <t>НЕНАЛОГОВЫЕ доходы</t>
  </si>
  <si>
    <t xml:space="preserve">Остатки средств дорожного фонда </t>
  </si>
  <si>
    <t>Параметры бюджета муниципального образования "Шовгеновский район" по видам расходов, разделам, подразделам на 2025-2027 гг.</t>
  </si>
  <si>
    <t>Уточненный бюджет муниципального  на 2024 год по состоянию на 1 ноября  2024 года</t>
  </si>
  <si>
    <t>повышения окладов работников государственных учреждений с 01.08.2024г. в соответствии с постановлением Кабинета Министров Республики Адыгея.</t>
  </si>
  <si>
    <t>увеличение рассматриваемых дел в судах</t>
  </si>
  <si>
    <t>увеличение объемов добычи</t>
  </si>
  <si>
    <t>увелечение заключенных договоров аренды земельных учвстков</t>
  </si>
  <si>
    <t>А.Ю. Аташуков</t>
  </si>
  <si>
    <t>Сведения о расходах муниципального образования "Шовгеновский район" по разделам и подразделам классификации расходов бюджета на 2025 год и на плановый период 2026 и 2027 годов</t>
  </si>
  <si>
    <t>Наименование</t>
  </si>
  <si>
    <t>А.Ю.Аташуков</t>
  </si>
  <si>
    <t>Оценка исполнения бюджета муниципального образования  2024 года</t>
  </si>
  <si>
    <t>Проект
на 2025 год</t>
  </si>
  <si>
    <t xml:space="preserve">Темп роста (снижения)  2025 год к  2024 году </t>
  </si>
  <si>
    <t>Проект
на 2026 год</t>
  </si>
  <si>
    <t xml:space="preserve">Темп роста (снижения)  2026 год к  2023 году </t>
  </si>
  <si>
    <t xml:space="preserve">Темп роста (снижения)  2026 год к  2024 году </t>
  </si>
  <si>
    <t>Проект
на 2027 год</t>
  </si>
  <si>
    <t xml:space="preserve">Темп роста (снижения)  2027 год к  2023 году </t>
  </si>
  <si>
    <t>Темп роста (снижения)  2027 год к  2024 году</t>
  </si>
  <si>
    <t>Темп роста (снижения) 2025 года к 2023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</si>
</sst>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  <numFmt numFmtId="167" formatCode="_-* #,##0.00_-;\-* #,##0.00_-;_-* &quot;-&quot;??_-;_-@_-"/>
  </numFmts>
  <fonts count="4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1"/>
      <color theme="1"/>
      <name val="Times New Roman Cyr"/>
      <family val="1"/>
      <charset val="204"/>
    </font>
    <font>
      <sz val="12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Times New Roman Cyr"/>
      <charset val="204"/>
    </font>
    <font>
      <b/>
      <sz val="11"/>
      <color theme="1"/>
      <name val="Times New Roman Cyr"/>
      <charset val="204"/>
    </font>
    <font>
      <i/>
      <u/>
      <sz val="11"/>
      <color theme="1"/>
      <name val="Times New Roman Cyr"/>
      <charset val="204"/>
    </font>
    <font>
      <i/>
      <sz val="11"/>
      <color theme="1"/>
      <name val="Times New Roman"/>
      <family val="1"/>
      <charset val="204"/>
    </font>
    <font>
      <i/>
      <u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name val="Times New Roman Cyr"/>
      <family val="1"/>
      <charset val="204"/>
    </font>
    <font>
      <b/>
      <sz val="18"/>
      <color theme="1"/>
      <name val="Times New Roman Cyr"/>
      <charset val="204"/>
    </font>
    <font>
      <sz val="18"/>
      <color theme="1"/>
      <name val="Times New Roman Cyr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indexed="64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2"/>
      <color theme="1"/>
      <name val="Times New Roman Cyr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5">
    <xf numFmtId="0" fontId="0" fillId="0" borderId="0"/>
    <xf numFmtId="0" fontId="2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2" borderId="0"/>
    <xf numFmtId="0" fontId="5" fillId="0" borderId="0">
      <alignment horizontal="left" vertical="top" wrapText="1"/>
    </xf>
    <xf numFmtId="0" fontId="5" fillId="0" borderId="0"/>
    <xf numFmtId="0" fontId="6" fillId="0" borderId="0">
      <alignment horizontal="center" wrapText="1"/>
    </xf>
    <xf numFmtId="0" fontId="6" fillId="0" borderId="0">
      <alignment horizontal="center"/>
    </xf>
    <xf numFmtId="0" fontId="5" fillId="0" borderId="0">
      <alignment wrapText="1"/>
    </xf>
    <xf numFmtId="0" fontId="5" fillId="0" borderId="0">
      <alignment horizontal="right"/>
    </xf>
    <xf numFmtId="0" fontId="5" fillId="2" borderId="5"/>
    <xf numFmtId="0" fontId="5" fillId="0" borderId="6">
      <alignment horizontal="center" vertical="center" wrapText="1"/>
    </xf>
    <xf numFmtId="0" fontId="5" fillId="0" borderId="7"/>
    <xf numFmtId="0" fontId="5" fillId="0" borderId="6">
      <alignment horizontal="center" vertical="center" shrinkToFit="1"/>
    </xf>
    <xf numFmtId="0" fontId="5" fillId="2" borderId="8"/>
    <xf numFmtId="0" fontId="7" fillId="0" borderId="6">
      <alignment horizontal="left"/>
    </xf>
    <xf numFmtId="4" fontId="7" fillId="3" borderId="6">
      <alignment horizontal="right" vertical="top" shrinkToFit="1"/>
    </xf>
    <xf numFmtId="0" fontId="5" fillId="2" borderId="9"/>
    <xf numFmtId="0" fontId="5" fillId="0" borderId="8"/>
    <xf numFmtId="0" fontId="5" fillId="0" borderId="0">
      <alignment horizontal="left" wrapText="1"/>
    </xf>
    <xf numFmtId="49" fontId="5" fillId="0" borderId="6">
      <alignment horizontal="left" vertical="top" wrapText="1"/>
    </xf>
    <xf numFmtId="4" fontId="5" fillId="4" borderId="6">
      <alignment horizontal="right" vertical="top" shrinkToFit="1"/>
    </xf>
    <xf numFmtId="0" fontId="5" fillId="2" borderId="9">
      <alignment horizontal="center"/>
    </xf>
    <xf numFmtId="0" fontId="5" fillId="2" borderId="0">
      <alignment horizontal="center"/>
    </xf>
    <xf numFmtId="4" fontId="5" fillId="0" borderId="6">
      <alignment horizontal="right" vertical="top" shrinkToFit="1"/>
    </xf>
    <xf numFmtId="49" fontId="7" fillId="0" borderId="6">
      <alignment horizontal="left" vertical="top" wrapText="1"/>
    </xf>
    <xf numFmtId="0" fontId="5" fillId="2" borderId="0">
      <alignment horizontal="left"/>
    </xf>
    <xf numFmtId="4" fontId="5" fillId="0" borderId="7">
      <alignment horizontal="right" shrinkToFit="1"/>
    </xf>
    <xf numFmtId="4" fontId="5" fillId="0" borderId="0">
      <alignment horizontal="right" shrinkToFit="1"/>
    </xf>
    <xf numFmtId="0" fontId="5" fillId="2" borderId="8">
      <alignment horizontal="center"/>
    </xf>
    <xf numFmtId="0" fontId="8" fillId="0" borderId="0">
      <alignment vertical="top" wrapText="1"/>
    </xf>
    <xf numFmtId="0" fontId="3" fillId="0" borderId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7" fillId="0" borderId="0"/>
    <xf numFmtId="0" fontId="16" fillId="0" borderId="0"/>
    <xf numFmtId="0" fontId="2" fillId="0" borderId="0"/>
    <xf numFmtId="0" fontId="8" fillId="0" borderId="0">
      <alignment vertical="top" wrapText="1"/>
    </xf>
    <xf numFmtId="0" fontId="18" fillId="0" borderId="0"/>
    <xf numFmtId="0" fontId="16" fillId="0" borderId="0"/>
    <xf numFmtId="9" fontId="2" fillId="0" borderId="0" applyFont="0" applyFill="0" applyBorder="0" applyAlignment="0" applyProtection="0"/>
    <xf numFmtId="9" fontId="16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4" fontId="18" fillId="0" borderId="0"/>
    <xf numFmtId="0" fontId="35" fillId="0" borderId="0"/>
    <xf numFmtId="167" fontId="18" fillId="0" borderId="0" applyFont="0" applyFill="0" applyBorder="0" applyAlignment="0" applyProtection="0"/>
  </cellStyleXfs>
  <cellXfs count="149">
    <xf numFmtId="0" fontId="0" fillId="0" borderId="0" xfId="0"/>
    <xf numFmtId="0" fontId="1" fillId="0" borderId="0" xfId="0" applyFont="1"/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justify" vertical="center" wrapText="1"/>
    </xf>
    <xf numFmtId="0" fontId="14" fillId="0" borderId="1" xfId="0" applyFont="1" applyBorder="1" applyAlignment="1">
      <alignment wrapText="1"/>
    </xf>
    <xf numFmtId="3" fontId="15" fillId="0" borderId="1" xfId="1" applyNumberFormat="1" applyFont="1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>
      <alignment horizontal="justify" vertical="center"/>
    </xf>
    <xf numFmtId="0" fontId="1" fillId="0" borderId="1" xfId="0" applyFont="1" applyBorder="1" applyAlignment="1">
      <alignment horizontal="justify" vertical="center" wrapText="1"/>
    </xf>
    <xf numFmtId="3" fontId="9" fillId="0" borderId="1" xfId="1" applyNumberFormat="1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0" fontId="20" fillId="0" borderId="4" xfId="0" applyFont="1" applyBorder="1" applyAlignment="1">
      <alignment vertical="center" wrapText="1"/>
    </xf>
    <xf numFmtId="3" fontId="9" fillId="0" borderId="4" xfId="1" applyNumberFormat="1" applyFont="1" applyBorder="1" applyAlignment="1" applyProtection="1">
      <alignment horizontal="center" vertical="center" wrapText="1"/>
      <protection locked="0"/>
    </xf>
    <xf numFmtId="3" fontId="19" fillId="0" borderId="1" xfId="0" applyNumberFormat="1" applyFont="1" applyBorder="1" applyAlignment="1" applyProtection="1">
      <alignment horizontal="justify" vertical="center" wrapText="1"/>
      <protection locked="0"/>
    </xf>
    <xf numFmtId="0" fontId="21" fillId="0" borderId="1" xfId="0" applyFont="1" applyBorder="1" applyAlignment="1">
      <alignment wrapText="1"/>
    </xf>
    <xf numFmtId="0" fontId="22" fillId="0" borderId="1" xfId="0" applyFont="1" applyBorder="1" applyAlignment="1">
      <alignment wrapText="1"/>
    </xf>
    <xf numFmtId="0" fontId="22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justify" vertical="center" wrapText="1"/>
    </xf>
    <xf numFmtId="0" fontId="22" fillId="0" borderId="0" xfId="0" applyFont="1"/>
    <xf numFmtId="0" fontId="14" fillId="0" borderId="0" xfId="0" applyFont="1"/>
    <xf numFmtId="0" fontId="14" fillId="0" borderId="11" xfId="0" applyFont="1" applyBorder="1"/>
    <xf numFmtId="0" fontId="21" fillId="5" borderId="1" xfId="0" applyFont="1" applyFill="1" applyBorder="1" applyAlignment="1">
      <alignment wrapText="1"/>
    </xf>
    <xf numFmtId="0" fontId="24" fillId="5" borderId="1" xfId="0" applyFont="1" applyFill="1" applyBorder="1" applyAlignment="1">
      <alignment horizontal="justify" vertical="center" wrapText="1"/>
    </xf>
    <xf numFmtId="0" fontId="21" fillId="5" borderId="1" xfId="0" applyFont="1" applyFill="1" applyBorder="1" applyAlignment="1">
      <alignment vertical="center" wrapText="1"/>
    </xf>
    <xf numFmtId="0" fontId="21" fillId="5" borderId="1" xfId="0" applyFont="1" applyFill="1" applyBorder="1" applyAlignment="1">
      <alignment horizontal="justify" vertical="center" wrapText="1"/>
    </xf>
    <xf numFmtId="0" fontId="21" fillId="5" borderId="1" xfId="0" applyFont="1" applyFill="1" applyBorder="1" applyAlignment="1">
      <alignment horizontal="left" vertical="center" wrapText="1" indent="9"/>
    </xf>
    <xf numFmtId="3" fontId="19" fillId="5" borderId="1" xfId="0" applyNumberFormat="1" applyFont="1" applyFill="1" applyBorder="1" applyAlignment="1" applyProtection="1">
      <alignment horizontal="justify" vertical="center" wrapText="1"/>
      <protection locked="0"/>
    </xf>
    <xf numFmtId="0" fontId="0" fillId="6" borderId="0" xfId="0" applyFill="1"/>
    <xf numFmtId="3" fontId="26" fillId="5" borderId="1" xfId="0" applyNumberFormat="1" applyFont="1" applyFill="1" applyBorder="1" applyAlignment="1" applyProtection="1">
      <alignment horizontal="justify" vertical="center" wrapText="1"/>
      <protection locked="0"/>
    </xf>
    <xf numFmtId="0" fontId="24" fillId="5" borderId="1" xfId="0" applyFont="1" applyFill="1" applyBorder="1" applyAlignment="1">
      <alignment horizontal="left" vertical="center" wrapText="1" indent="9"/>
    </xf>
    <xf numFmtId="166" fontId="9" fillId="0" borderId="1" xfId="1" applyNumberFormat="1" applyFont="1" applyBorder="1" applyAlignment="1" applyProtection="1">
      <alignment horizontal="right" vertical="center" wrapText="1"/>
      <protection locked="0"/>
    </xf>
    <xf numFmtId="166" fontId="10" fillId="0" borderId="1" xfId="0" applyNumberFormat="1" applyFont="1" applyBorder="1" applyAlignment="1">
      <alignment horizontal="right" vertical="center" wrapText="1"/>
    </xf>
    <xf numFmtId="166" fontId="1" fillId="0" borderId="1" xfId="0" applyNumberFormat="1" applyFont="1" applyBorder="1" applyAlignment="1">
      <alignment horizontal="right" vertical="center" wrapText="1"/>
    </xf>
    <xf numFmtId="166" fontId="1" fillId="0" borderId="1" xfId="0" applyNumberFormat="1" applyFont="1" applyBorder="1" applyAlignment="1">
      <alignment horizontal="right"/>
    </xf>
    <xf numFmtId="166" fontId="1" fillId="0" borderId="0" xfId="0" applyNumberFormat="1" applyFont="1" applyAlignment="1">
      <alignment horizontal="justify" vertical="center" wrapText="1"/>
    </xf>
    <xf numFmtId="166" fontId="15" fillId="0" borderId="1" xfId="1" applyNumberFormat="1" applyFont="1" applyBorder="1" applyAlignment="1" applyProtection="1">
      <alignment horizontal="right" vertical="center" wrapText="1"/>
      <protection locked="0"/>
    </xf>
    <xf numFmtId="166" fontId="9" fillId="0" borderId="4" xfId="1" applyNumberFormat="1" applyFont="1" applyBorder="1" applyAlignment="1" applyProtection="1">
      <alignment horizontal="right" vertical="center" wrapText="1"/>
      <protection locked="0"/>
    </xf>
    <xf numFmtId="0" fontId="27" fillId="0" borderId="0" xfId="0" applyFont="1"/>
    <xf numFmtId="166" fontId="1" fillId="0" borderId="1" xfId="0" applyNumberFormat="1" applyFont="1" applyBorder="1" applyAlignment="1">
      <alignment horizontal="right" wrapText="1"/>
    </xf>
    <xf numFmtId="166" fontId="14" fillId="6" borderId="1" xfId="0" applyNumberFormat="1" applyFont="1" applyFill="1" applyBorder="1"/>
    <xf numFmtId="0" fontId="28" fillId="0" borderId="0" xfId="0" applyFont="1" applyAlignment="1">
      <alignment horizontal="center" vertical="center"/>
    </xf>
    <xf numFmtId="0" fontId="28" fillId="0" borderId="0" xfId="0" applyFont="1"/>
    <xf numFmtId="166" fontId="29" fillId="0" borderId="10" xfId="1" applyNumberFormat="1" applyFont="1" applyBorder="1" applyAlignment="1" applyProtection="1">
      <alignment horizontal="right" vertical="center" wrapText="1"/>
      <protection locked="0"/>
    </xf>
    <xf numFmtId="166" fontId="19" fillId="0" borderId="1" xfId="1" applyNumberFormat="1" applyFont="1" applyBorder="1" applyAlignment="1" applyProtection="1">
      <alignment horizontal="right" vertical="center" wrapText="1"/>
      <protection locked="0"/>
    </xf>
    <xf numFmtId="166" fontId="29" fillId="6" borderId="10" xfId="1" applyNumberFormat="1" applyFont="1" applyFill="1" applyBorder="1" applyAlignment="1" applyProtection="1">
      <alignment horizontal="right" vertical="center" wrapText="1"/>
      <protection locked="0"/>
    </xf>
    <xf numFmtId="166" fontId="19" fillId="6" borderId="1" xfId="1" applyNumberFormat="1" applyFont="1" applyFill="1" applyBorder="1" applyAlignment="1" applyProtection="1">
      <alignment horizontal="right" vertical="center" wrapText="1"/>
      <protection locked="0"/>
    </xf>
    <xf numFmtId="166" fontId="16" fillId="0" borderId="1" xfId="0" applyNumberFormat="1" applyFont="1" applyBorder="1" applyAlignment="1">
      <alignment horizontal="right"/>
    </xf>
    <xf numFmtId="166" fontId="19" fillId="6" borderId="1" xfId="1" applyNumberFormat="1" applyFont="1" applyFill="1" applyBorder="1" applyAlignment="1" applyProtection="1">
      <alignment horizontal="left" vertical="top" wrapText="1"/>
      <protection locked="0"/>
    </xf>
    <xf numFmtId="166" fontId="1" fillId="0" borderId="1" xfId="0" applyNumberFormat="1" applyFont="1" applyBorder="1"/>
    <xf numFmtId="166" fontId="1" fillId="0" borderId="1" xfId="0" applyNumberFormat="1" applyFont="1" applyBorder="1" applyAlignment="1">
      <alignment wrapText="1"/>
    </xf>
    <xf numFmtId="166" fontId="1" fillId="0" borderId="1" xfId="0" applyNumberFormat="1" applyFont="1" applyBorder="1" applyAlignment="1">
      <alignment horizontal="left" vertical="top" wrapText="1"/>
    </xf>
    <xf numFmtId="166" fontId="1" fillId="6" borderId="1" xfId="0" applyNumberFormat="1" applyFont="1" applyFill="1" applyBorder="1" applyAlignment="1">
      <alignment horizontal="left" vertical="top" wrapText="1"/>
    </xf>
    <xf numFmtId="166" fontId="19" fillId="0" borderId="1" xfId="1" applyNumberFormat="1" applyFont="1" applyBorder="1" applyAlignment="1" applyProtection="1">
      <alignment horizontal="left" vertical="top" wrapText="1"/>
      <protection locked="0"/>
    </xf>
    <xf numFmtId="166" fontId="14" fillId="6" borderId="1" xfId="0" applyNumberFormat="1" applyFont="1" applyFill="1" applyBorder="1" applyAlignment="1">
      <alignment wrapText="1"/>
    </xf>
    <xf numFmtId="166" fontId="1" fillId="6" borderId="1" xfId="0" applyNumberFormat="1" applyFont="1" applyFill="1" applyBorder="1" applyAlignment="1">
      <alignment horizontal="left" wrapText="1"/>
    </xf>
    <xf numFmtId="166" fontId="19" fillId="6" borderId="1" xfId="1" applyNumberFormat="1" applyFont="1" applyFill="1" applyBorder="1" applyAlignment="1" applyProtection="1">
      <alignment horizontal="left" vertical="center" wrapText="1"/>
      <protection locked="0"/>
    </xf>
    <xf numFmtId="166" fontId="1" fillId="6" borderId="1" xfId="0" applyNumberFormat="1" applyFont="1" applyFill="1" applyBorder="1" applyAlignment="1">
      <alignment horizontal="left"/>
    </xf>
    <xf numFmtId="166" fontId="16" fillId="6" borderId="1" xfId="0" applyNumberFormat="1" applyFont="1" applyFill="1" applyBorder="1" applyAlignment="1">
      <alignment horizontal="right"/>
    </xf>
    <xf numFmtId="0" fontId="19" fillId="6" borderId="1" xfId="1" applyFont="1" applyFill="1" applyBorder="1" applyAlignment="1" applyProtection="1">
      <alignment horizontal="left" vertical="top" wrapText="1"/>
      <protection locked="0"/>
    </xf>
    <xf numFmtId="166" fontId="1" fillId="6" borderId="1" xfId="0" applyNumberFormat="1" applyFont="1" applyFill="1" applyBorder="1" applyAlignment="1">
      <alignment horizontal="right"/>
    </xf>
    <xf numFmtId="0" fontId="11" fillId="6" borderId="2" xfId="0" applyFont="1" applyFill="1" applyBorder="1" applyAlignment="1">
      <alignment horizontal="left" vertical="center" wrapText="1"/>
    </xf>
    <xf numFmtId="0" fontId="28" fillId="6" borderId="0" xfId="0" applyFont="1" applyFill="1" applyAlignment="1">
      <alignment horizontal="left" vertical="center"/>
    </xf>
    <xf numFmtId="166" fontId="1" fillId="0" borderId="1" xfId="0" applyNumberFormat="1" applyFont="1" applyBorder="1" applyAlignment="1">
      <alignment horizontal="left" wrapText="1"/>
    </xf>
    <xf numFmtId="166" fontId="19" fillId="6" borderId="3" xfId="1" applyNumberFormat="1" applyFont="1" applyFill="1" applyBorder="1" applyAlignment="1" applyProtection="1">
      <alignment horizontal="right" vertical="center" wrapText="1"/>
      <protection locked="0"/>
    </xf>
    <xf numFmtId="166" fontId="10" fillId="6" borderId="1" xfId="0" applyNumberFormat="1" applyFont="1" applyFill="1" applyBorder="1" applyAlignment="1">
      <alignment horizontal="right" vertical="center" wrapText="1"/>
    </xf>
    <xf numFmtId="0" fontId="0" fillId="6" borderId="0" xfId="0" applyFill="1" applyAlignment="1">
      <alignment horizontal="left"/>
    </xf>
    <xf numFmtId="0" fontId="11" fillId="6" borderId="2" xfId="0" applyFont="1" applyFill="1" applyBorder="1" applyAlignment="1">
      <alignment horizontal="center" vertical="center" wrapText="1"/>
    </xf>
    <xf numFmtId="0" fontId="30" fillId="0" borderId="11" xfId="0" applyFont="1" applyBorder="1" applyAlignment="1">
      <alignment wrapText="1"/>
    </xf>
    <xf numFmtId="0" fontId="31" fillId="0" borderId="11" xfId="0" applyFont="1" applyBorder="1" applyAlignment="1">
      <alignment wrapText="1"/>
    </xf>
    <xf numFmtId="0" fontId="31" fillId="0" borderId="11" xfId="0" applyFont="1" applyBorder="1"/>
    <xf numFmtId="0" fontId="32" fillId="0" borderId="0" xfId="0" applyFont="1" applyAlignment="1">
      <alignment wrapText="1"/>
    </xf>
    <xf numFmtId="0" fontId="32" fillId="0" borderId="0" xfId="0" applyFont="1"/>
    <xf numFmtId="0" fontId="32" fillId="0" borderId="0" xfId="0" applyFont="1" applyAlignment="1">
      <alignment horizontal="justify" vertical="center" wrapText="1"/>
    </xf>
    <xf numFmtId="0" fontId="33" fillId="0" borderId="0" xfId="0" applyFont="1"/>
    <xf numFmtId="0" fontId="33" fillId="6" borderId="0" xfId="0" applyFont="1" applyFill="1" applyAlignment="1">
      <alignment horizontal="left"/>
    </xf>
    <xf numFmtId="0" fontId="32" fillId="6" borderId="0" xfId="0" applyFont="1" applyFill="1" applyAlignment="1">
      <alignment horizontal="left" vertical="center"/>
    </xf>
    <xf numFmtId="166" fontId="14" fillId="0" borderId="1" xfId="0" applyNumberFormat="1" applyFont="1" applyBorder="1" applyAlignment="1">
      <alignment wrapText="1"/>
    </xf>
    <xf numFmtId="166" fontId="14" fillId="0" borderId="1" xfId="0" applyNumberFormat="1" applyFont="1" applyBorder="1"/>
    <xf numFmtId="166" fontId="19" fillId="6" borderId="1" xfId="0" applyNumberFormat="1" applyFont="1" applyFill="1" applyBorder="1" applyAlignment="1">
      <alignment horizontal="right" vertical="center"/>
    </xf>
    <xf numFmtId="166" fontId="9" fillId="0" borderId="1" xfId="1" applyNumberFormat="1" applyFont="1" applyBorder="1" applyAlignment="1" applyProtection="1">
      <alignment horizontal="right" wrapText="1"/>
      <protection locked="0"/>
    </xf>
    <xf numFmtId="166" fontId="9" fillId="0" borderId="4" xfId="1" applyNumberFormat="1" applyFont="1" applyBorder="1" applyAlignment="1" applyProtection="1">
      <alignment horizontal="right" wrapText="1"/>
      <protection locked="0"/>
    </xf>
    <xf numFmtId="0" fontId="9" fillId="7" borderId="1" xfId="0" applyFont="1" applyFill="1" applyBorder="1" applyAlignment="1">
      <alignment horizontal="left" vertical="top" wrapText="1"/>
    </xf>
    <xf numFmtId="3" fontId="19" fillId="6" borderId="1" xfId="0" applyNumberFormat="1" applyFont="1" applyFill="1" applyBorder="1" applyAlignment="1" applyProtection="1">
      <alignment horizontal="justify" vertical="center" wrapText="1"/>
      <protection locked="0"/>
    </xf>
    <xf numFmtId="0" fontId="32" fillId="0" borderId="0" xfId="0" applyFont="1" applyAlignment="1">
      <alignment horizontal="center"/>
    </xf>
    <xf numFmtId="166" fontId="9" fillId="0" borderId="1" xfId="1" applyNumberFormat="1" applyFont="1" applyFill="1" applyBorder="1" applyAlignment="1" applyProtection="1">
      <alignment horizontal="right" vertical="center" wrapText="1"/>
      <protection locked="0"/>
    </xf>
    <xf numFmtId="166" fontId="9" fillId="0" borderId="4" xfId="1" applyNumberFormat="1" applyFont="1" applyFill="1" applyBorder="1" applyAlignment="1" applyProtection="1">
      <alignment horizontal="right" wrapText="1"/>
      <protection locked="0"/>
    </xf>
    <xf numFmtId="166" fontId="9" fillId="0" borderId="4" xfId="1" applyNumberFormat="1" applyFont="1" applyFill="1" applyBorder="1" applyAlignment="1" applyProtection="1">
      <alignment wrapText="1"/>
      <protection locked="0"/>
    </xf>
    <xf numFmtId="0" fontId="0" fillId="0" borderId="0" xfId="0" applyFill="1"/>
    <xf numFmtId="0" fontId="36" fillId="0" borderId="0" xfId="0" applyFont="1"/>
    <xf numFmtId="0" fontId="20" fillId="0" borderId="2" xfId="0" applyFont="1" applyBorder="1" applyAlignment="1">
      <alignment horizontal="justify" vertical="center"/>
    </xf>
    <xf numFmtId="0" fontId="37" fillId="0" borderId="2" xfId="0" applyFont="1" applyBorder="1" applyAlignment="1">
      <alignment vertical="center" wrapText="1"/>
    </xf>
    <xf numFmtId="0" fontId="20" fillId="0" borderId="2" xfId="0" applyFont="1" applyBorder="1" applyAlignment="1">
      <alignment horizontal="center" vertical="center" wrapText="1"/>
    </xf>
    <xf numFmtId="0" fontId="38" fillId="0" borderId="1" xfId="0" applyFont="1" applyBorder="1" applyAlignment="1">
      <alignment wrapText="1"/>
    </xf>
    <xf numFmtId="166" fontId="9" fillId="0" borderId="1" xfId="0" applyNumberFormat="1" applyFont="1" applyBorder="1" applyAlignment="1">
      <alignment horizontal="right" vertical="center"/>
    </xf>
    <xf numFmtId="166" fontId="38" fillId="0" borderId="1" xfId="0" applyNumberFormat="1" applyFont="1" applyBorder="1" applyAlignment="1">
      <alignment horizontal="right"/>
    </xf>
    <xf numFmtId="166" fontId="38" fillId="0" borderId="1" xfId="0" applyNumberFormat="1" applyFont="1" applyBorder="1" applyAlignment="1">
      <alignment horizontal="right" wrapText="1"/>
    </xf>
    <xf numFmtId="166" fontId="38" fillId="0" borderId="1" xfId="0" applyNumberFormat="1" applyFont="1" applyBorder="1" applyAlignment="1">
      <alignment horizontal="left" vertical="top" wrapText="1"/>
    </xf>
    <xf numFmtId="166" fontId="38" fillId="0" borderId="1" xfId="0" applyNumberFormat="1" applyFont="1" applyBorder="1" applyAlignment="1">
      <alignment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 wrapText="1"/>
    </xf>
    <xf numFmtId="0" fontId="38" fillId="0" borderId="1" xfId="0" applyFont="1" applyBorder="1"/>
    <xf numFmtId="0" fontId="38" fillId="0" borderId="1" xfId="0" applyFont="1" applyFill="1" applyBorder="1" applyAlignment="1">
      <alignment wrapText="1"/>
    </xf>
    <xf numFmtId="0" fontId="38" fillId="0" borderId="1" xfId="0" applyFont="1" applyBorder="1" applyAlignment="1"/>
    <xf numFmtId="0" fontId="38" fillId="0" borderId="1" xfId="0" applyNumberFormat="1" applyFont="1" applyBorder="1" applyAlignment="1">
      <alignment wrapText="1"/>
    </xf>
    <xf numFmtId="166" fontId="38" fillId="0" borderId="1" xfId="0" applyNumberFormat="1" applyFont="1" applyFill="1" applyBorder="1" applyAlignment="1">
      <alignment horizontal="right" wrapText="1"/>
    </xf>
    <xf numFmtId="166" fontId="38" fillId="0" borderId="1" xfId="0" applyNumberFormat="1" applyFont="1" applyFill="1" applyBorder="1" applyAlignment="1">
      <alignment wrapText="1"/>
    </xf>
    <xf numFmtId="0" fontId="38" fillId="0" borderId="1" xfId="0" applyFont="1" applyFill="1" applyBorder="1" applyAlignment="1"/>
    <xf numFmtId="0" fontId="38" fillId="0" borderId="1" xfId="0" applyFont="1" applyFill="1" applyBorder="1"/>
    <xf numFmtId="166" fontId="9" fillId="6" borderId="1" xfId="0" applyNumberFormat="1" applyFont="1" applyFill="1" applyBorder="1" applyAlignment="1">
      <alignment horizontal="right" vertical="center"/>
    </xf>
    <xf numFmtId="0" fontId="38" fillId="0" borderId="1" xfId="0" applyFont="1" applyBorder="1" applyAlignment="1">
      <alignment vertical="center" wrapText="1"/>
    </xf>
    <xf numFmtId="166" fontId="39" fillId="6" borderId="1" xfId="0" applyNumberFormat="1" applyFont="1" applyFill="1" applyBorder="1" applyAlignment="1">
      <alignment horizontal="right" vertical="center"/>
    </xf>
    <xf numFmtId="166" fontId="9" fillId="6" borderId="1" xfId="0" applyNumberFormat="1" applyFont="1" applyFill="1" applyBorder="1" applyAlignment="1">
      <alignment horizontal="right"/>
    </xf>
    <xf numFmtId="0" fontId="38" fillId="0" borderId="1" xfId="0" applyFont="1" applyFill="1" applyBorder="1" applyAlignment="1">
      <alignment horizontal="left" wrapText="1"/>
    </xf>
    <xf numFmtId="166" fontId="1" fillId="8" borderId="1" xfId="0" applyNumberFormat="1" applyFont="1" applyFill="1" applyBorder="1" applyAlignment="1">
      <alignment horizontal="right" vertical="center" wrapText="1"/>
    </xf>
    <xf numFmtId="166" fontId="1" fillId="8" borderId="1" xfId="0" applyNumberFormat="1" applyFont="1" applyFill="1" applyBorder="1" applyAlignment="1">
      <alignment horizontal="right" wrapText="1"/>
    </xf>
    <xf numFmtId="166" fontId="1" fillId="8" borderId="1" xfId="0" applyNumberFormat="1" applyFont="1" applyFill="1" applyBorder="1" applyAlignment="1">
      <alignment wrapText="1"/>
    </xf>
    <xf numFmtId="166" fontId="1" fillId="0" borderId="0" xfId="0" applyNumberFormat="1" applyFont="1" applyFill="1" applyBorder="1" applyAlignment="1">
      <alignment horizontal="right"/>
    </xf>
    <xf numFmtId="166" fontId="1" fillId="5" borderId="0" xfId="0" applyNumberFormat="1" applyFont="1" applyFill="1" applyAlignment="1">
      <alignment horizontal="justify" vertical="center" wrapText="1"/>
    </xf>
    <xf numFmtId="166" fontId="1" fillId="6" borderId="1" xfId="0" applyNumberFormat="1" applyFont="1" applyFill="1" applyBorder="1" applyAlignment="1">
      <alignment horizontal="right" vertical="center"/>
    </xf>
    <xf numFmtId="166" fontId="1" fillId="0" borderId="1" xfId="1" applyNumberFormat="1" applyFont="1" applyBorder="1" applyAlignment="1" applyProtection="1">
      <alignment horizontal="right" vertical="center" wrapText="1"/>
      <protection locked="0"/>
    </xf>
    <xf numFmtId="0" fontId="28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166" fontId="1" fillId="8" borderId="1" xfId="0" applyNumberFormat="1" applyFont="1" applyFill="1" applyBorder="1" applyAlignment="1">
      <alignment horizontal="right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166" fontId="1" fillId="6" borderId="1" xfId="0" applyNumberFormat="1" applyFont="1" applyFill="1" applyBorder="1" applyAlignment="1">
      <alignment horizontal="right" wrapText="1"/>
    </xf>
    <xf numFmtId="166" fontId="1" fillId="6" borderId="1" xfId="0" applyNumberFormat="1" applyFont="1" applyFill="1" applyBorder="1" applyAlignment="1">
      <alignment wrapText="1"/>
    </xf>
    <xf numFmtId="166" fontId="1" fillId="6" borderId="1" xfId="0" applyNumberFormat="1" applyFont="1" applyFill="1" applyBorder="1" applyAlignment="1">
      <alignment horizontal="right" vertical="center" wrapText="1"/>
    </xf>
    <xf numFmtId="166" fontId="1" fillId="6" borderId="1" xfId="1" applyNumberFormat="1" applyFont="1" applyFill="1" applyBorder="1" applyAlignment="1" applyProtection="1">
      <alignment horizontal="right" vertical="center" wrapText="1"/>
      <protection locked="0"/>
    </xf>
    <xf numFmtId="166" fontId="1" fillId="6" borderId="1" xfId="0" applyNumberFormat="1" applyFont="1" applyFill="1" applyBorder="1"/>
    <xf numFmtId="0" fontId="20" fillId="0" borderId="4" xfId="0" applyFont="1" applyBorder="1" applyAlignment="1">
      <alignment horizontal="center" vertical="top" wrapText="1"/>
    </xf>
    <xf numFmtId="3" fontId="40" fillId="6" borderId="1" xfId="1" applyNumberFormat="1" applyFont="1" applyFill="1" applyBorder="1" applyAlignment="1" applyProtection="1">
      <alignment horizontal="center" vertical="top" wrapText="1"/>
      <protection locked="0"/>
    </xf>
    <xf numFmtId="3" fontId="40" fillId="6" borderId="4" xfId="1" applyNumberFormat="1" applyFont="1" applyFill="1" applyBorder="1" applyAlignment="1" applyProtection="1">
      <alignment horizontal="center" vertical="top" wrapText="1"/>
      <protection locked="0"/>
    </xf>
    <xf numFmtId="0" fontId="27" fillId="0" borderId="0" xfId="0" applyFont="1" applyAlignment="1">
      <alignment wrapText="1"/>
    </xf>
    <xf numFmtId="166" fontId="19" fillId="6" borderId="10" xfId="1" applyNumberFormat="1" applyFont="1" applyFill="1" applyBorder="1" applyAlignment="1" applyProtection="1">
      <alignment horizontal="right" vertical="center" wrapText="1"/>
      <protection locked="0"/>
    </xf>
    <xf numFmtId="0" fontId="1" fillId="9" borderId="1" xfId="0" applyFont="1" applyFill="1" applyBorder="1" applyAlignment="1">
      <alignment horizontal="justify" vertical="center" wrapText="1"/>
    </xf>
    <xf numFmtId="166" fontId="1" fillId="6" borderId="0" xfId="0" applyNumberFormat="1" applyFont="1" applyFill="1" applyAlignment="1">
      <alignment horizontal="justify" vertical="center" wrapText="1"/>
    </xf>
    <xf numFmtId="0" fontId="10" fillId="9" borderId="1" xfId="0" applyFont="1" applyFill="1" applyBorder="1" applyAlignment="1">
      <alignment horizontal="justify" vertical="center" wrapText="1"/>
    </xf>
    <xf numFmtId="3" fontId="19" fillId="9" borderId="1" xfId="0" applyNumberFormat="1" applyFont="1" applyFill="1" applyBorder="1" applyAlignment="1" applyProtection="1">
      <alignment horizontal="justify" vertical="center" wrapText="1"/>
      <protection locked="0"/>
    </xf>
    <xf numFmtId="165" fontId="34" fillId="0" borderId="0" xfId="5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0" fontId="37" fillId="0" borderId="2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11" fillId="0" borderId="0" xfId="0" applyFont="1" applyAlignment="1">
      <alignment horizontal="center" wrapText="1"/>
    </xf>
    <xf numFmtId="0" fontId="13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</cellXfs>
  <cellStyles count="55">
    <cellStyle name="br" xfId="2"/>
    <cellStyle name="col" xfId="3"/>
    <cellStyle name="Normal" xfId="43"/>
    <cellStyle name="Normal 2" xfId="53"/>
    <cellStyle name="style0" xfId="4"/>
    <cellStyle name="td" xfId="5"/>
    <cellStyle name="tr" xfId="6"/>
    <cellStyle name="xl21" xfId="7"/>
    <cellStyle name="xl22" xfId="8"/>
    <cellStyle name="xl23" xfId="9"/>
    <cellStyle name="xl24" xfId="10"/>
    <cellStyle name="xl25" xfId="11"/>
    <cellStyle name="xl26" xfId="12"/>
    <cellStyle name="xl27" xfId="13"/>
    <cellStyle name="xl28" xfId="14"/>
    <cellStyle name="xl29" xfId="15"/>
    <cellStyle name="xl30" xfId="16"/>
    <cellStyle name="xl31" xfId="17"/>
    <cellStyle name="xl32" xfId="18"/>
    <cellStyle name="xl33" xfId="19"/>
    <cellStyle name="xl34" xfId="20"/>
    <cellStyle name="xl35" xfId="21"/>
    <cellStyle name="xl36" xfId="22"/>
    <cellStyle name="xl37" xfId="23"/>
    <cellStyle name="xl38" xfId="24"/>
    <cellStyle name="xl39" xfId="25"/>
    <cellStyle name="xl40" xfId="26"/>
    <cellStyle name="xl41" xfId="27"/>
    <cellStyle name="xl42" xfId="28"/>
    <cellStyle name="xl43" xfId="29"/>
    <cellStyle name="xl44" xfId="30"/>
    <cellStyle name="xl45" xfId="31"/>
    <cellStyle name="xl46" xfId="32"/>
    <cellStyle name="xl47" xfId="33"/>
    <cellStyle name="Денежный 2" xfId="52"/>
    <cellStyle name="Обычный" xfId="0" builtinId="0"/>
    <cellStyle name="Обычный 10" xfId="44"/>
    <cellStyle name="Обычный 2" xfId="34"/>
    <cellStyle name="Обычный 2 2" xfId="45"/>
    <cellStyle name="Обычный 3" xfId="35"/>
    <cellStyle name="Обычный 3 2" xfId="46"/>
    <cellStyle name="Обычный 4" xfId="1"/>
    <cellStyle name="Обычный 4 2" xfId="47"/>
    <cellStyle name="Обычный 5" xfId="42"/>
    <cellStyle name="Обычный 5 2" xfId="51"/>
    <cellStyle name="Процентный 2" xfId="48"/>
    <cellStyle name="Процентный 3" xfId="49"/>
    <cellStyle name="Стиль 1" xfId="36"/>
    <cellStyle name="Стиль 2" xfId="37"/>
    <cellStyle name="Стиль 3" xfId="38"/>
    <cellStyle name="Стиль 4" xfId="39"/>
    <cellStyle name="Стиль 5" xfId="40"/>
    <cellStyle name="Стиль 6" xfId="41"/>
    <cellStyle name="Финансовый 2" xfId="50"/>
    <cellStyle name="Финансовый 3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60;&#1086;&#1088;&#1084;&#1099;_&#1076;&#1083;&#1103;_&#1079;&#1072;&#1087;&#1086;&#1083;&#1085;&#1077;&#1085;&#1080;&#1103;_&#1082;_&#1087;&#1088;&#1086;&#1077;&#1082;&#1090;&#1091;_&#1088;&#1077;&#1096;&#1077;&#1085;&#1080;&#1103;%202025-2027(5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№ 1 Доходы"/>
      <sheetName val="Форма № 2 Расходы"/>
      <sheetName val="Форма № 3 ИФДБ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1"/>
  <sheetViews>
    <sheetView view="pageBreakPreview" zoomScale="60" zoomScaleNormal="80" workbookViewId="0">
      <pane xSplit="1" ySplit="3" topLeftCell="B10" activePane="bottomRight" state="frozen"/>
      <selection pane="topRight" activeCell="C1" sqref="C1"/>
      <selection pane="bottomLeft" activeCell="A6" sqref="A6"/>
      <selection pane="bottomRight" activeCell="I30" sqref="I30"/>
    </sheetView>
  </sheetViews>
  <sheetFormatPr defaultRowHeight="15" x14ac:dyDescent="0.25"/>
  <cols>
    <col min="1" max="1" width="71.7109375" customWidth="1"/>
    <col min="2" max="2" width="19.7109375" customWidth="1"/>
    <col min="3" max="3" width="15.28515625" customWidth="1"/>
    <col min="4" max="4" width="13.7109375" customWidth="1"/>
    <col min="5" max="6" width="14.5703125" customWidth="1"/>
    <col min="7" max="7" width="33.7109375" customWidth="1"/>
    <col min="8" max="8" width="15.7109375" customWidth="1"/>
    <col min="9" max="9" width="14" customWidth="1"/>
    <col min="10" max="10" width="13.42578125" customWidth="1"/>
    <col min="11" max="11" width="27.28515625" customWidth="1"/>
    <col min="12" max="12" width="16.7109375" customWidth="1"/>
    <col min="13" max="13" width="12.42578125" customWidth="1"/>
    <col min="14" max="14" width="15.140625" customWidth="1"/>
    <col min="15" max="15" width="15.7109375" customWidth="1"/>
    <col min="16" max="16" width="13" customWidth="1"/>
    <col min="17" max="17" width="25.85546875" customWidth="1"/>
  </cols>
  <sheetData>
    <row r="1" spans="1:17" ht="15.75" x14ac:dyDescent="0.25">
      <c r="A1" s="142" t="s">
        <v>182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90" t="s">
        <v>25</v>
      </c>
    </row>
    <row r="2" spans="1:17" ht="18.75" x14ac:dyDescent="0.25">
      <c r="A2" s="91"/>
      <c r="B2" s="91"/>
      <c r="C2" s="91"/>
      <c r="D2" s="143"/>
      <c r="E2" s="143"/>
      <c r="F2" s="143"/>
      <c r="G2" s="143"/>
      <c r="H2" s="92"/>
      <c r="I2" s="92"/>
      <c r="J2" s="92"/>
      <c r="K2" s="93"/>
      <c r="L2" s="93"/>
      <c r="M2" s="93"/>
      <c r="N2" s="93"/>
      <c r="O2" s="93"/>
      <c r="P2" s="93"/>
      <c r="Q2" s="90" t="s">
        <v>5</v>
      </c>
    </row>
    <row r="3" spans="1:17" ht="126" x14ac:dyDescent="0.25">
      <c r="A3" s="13" t="s">
        <v>128</v>
      </c>
      <c r="B3" s="7" t="s">
        <v>183</v>
      </c>
      <c r="C3" s="10" t="s">
        <v>215</v>
      </c>
      <c r="D3" s="10" t="s">
        <v>3</v>
      </c>
      <c r="E3" s="10" t="s">
        <v>184</v>
      </c>
      <c r="F3" s="10" t="s">
        <v>178</v>
      </c>
      <c r="G3" s="10" t="s">
        <v>146</v>
      </c>
      <c r="H3" s="10" t="s">
        <v>185</v>
      </c>
      <c r="I3" s="10" t="s">
        <v>174</v>
      </c>
      <c r="J3" s="14" t="s">
        <v>175</v>
      </c>
      <c r="K3" s="14" t="s">
        <v>146</v>
      </c>
      <c r="L3" s="14" t="s">
        <v>148</v>
      </c>
      <c r="M3" s="14" t="s">
        <v>149</v>
      </c>
      <c r="N3" s="14" t="s">
        <v>146</v>
      </c>
      <c r="O3" s="14" t="s">
        <v>176</v>
      </c>
      <c r="P3" s="14" t="s">
        <v>177</v>
      </c>
      <c r="Q3" s="14" t="s">
        <v>146</v>
      </c>
    </row>
    <row r="4" spans="1:17" ht="15.75" x14ac:dyDescent="0.25">
      <c r="A4" s="94" t="s">
        <v>127</v>
      </c>
      <c r="B4" s="37">
        <f>B5+B14</f>
        <v>1393533</v>
      </c>
      <c r="C4" s="37">
        <f>C5+C14</f>
        <v>758575.2</v>
      </c>
      <c r="D4" s="32">
        <f>C4/B4*100</f>
        <v>54.435395501936448</v>
      </c>
      <c r="E4" s="37">
        <f>E5+E14</f>
        <v>779506.60000000009</v>
      </c>
      <c r="F4" s="38">
        <f>E4/B4*100</f>
        <v>55.937433846202431</v>
      </c>
      <c r="G4" s="38"/>
      <c r="H4" s="37">
        <f>H5+H14</f>
        <v>860220.4</v>
      </c>
      <c r="I4" s="38">
        <f>H4/C4*100</f>
        <v>113.39948893662752</v>
      </c>
      <c r="J4" s="38">
        <f>H4/E4*100</f>
        <v>110.35447294480893</v>
      </c>
      <c r="K4" s="38"/>
      <c r="L4" s="38">
        <f>L5+L14</f>
        <v>704866.6</v>
      </c>
      <c r="M4" s="38">
        <f>L4/H4*100</f>
        <v>81.94023299145195</v>
      </c>
      <c r="N4" s="38"/>
      <c r="O4" s="38">
        <f>O5+O14</f>
        <v>666315.1</v>
      </c>
      <c r="P4" s="38">
        <f>O4/L4*100</f>
        <v>94.530667221286976</v>
      </c>
      <c r="Q4" s="38"/>
    </row>
    <row r="5" spans="1:17" ht="15.75" x14ac:dyDescent="0.25">
      <c r="A5" s="94" t="s">
        <v>157</v>
      </c>
      <c r="B5" s="95">
        <v>101528.4</v>
      </c>
      <c r="C5" s="96">
        <v>131889.5</v>
      </c>
      <c r="D5" s="32">
        <f t="shared" ref="D5:D27" si="0">C5/B5*100</f>
        <v>129.90404655249174</v>
      </c>
      <c r="E5" s="96">
        <v>150650.70000000001</v>
      </c>
      <c r="F5" s="38">
        <f t="shared" ref="F5:F27" si="1">E5/B5*100</f>
        <v>148.38281702459611</v>
      </c>
      <c r="G5" s="96"/>
      <c r="H5" s="97">
        <v>144314.1</v>
      </c>
      <c r="I5" s="38">
        <f t="shared" ref="I5:I27" si="2">H5/C5*100</f>
        <v>109.42046182599829</v>
      </c>
      <c r="J5" s="38">
        <f t="shared" ref="J5:J27" si="3">H5/E5*100</f>
        <v>95.79384629477326</v>
      </c>
      <c r="K5" s="98"/>
      <c r="L5" s="97">
        <v>194772.6</v>
      </c>
      <c r="M5" s="38">
        <f t="shared" ref="M5:M23" si="4">L5/H5*100</f>
        <v>134.96435899194881</v>
      </c>
      <c r="N5" s="96"/>
      <c r="O5" s="97">
        <v>217543</v>
      </c>
      <c r="P5" s="38">
        <f t="shared" ref="P5:P23" si="5">O5/L5*100</f>
        <v>111.69076143153605</v>
      </c>
      <c r="Q5" s="96"/>
    </row>
    <row r="6" spans="1:17" ht="15.75" x14ac:dyDescent="0.25">
      <c r="A6" s="94" t="s">
        <v>19</v>
      </c>
      <c r="B6" s="99">
        <v>0</v>
      </c>
      <c r="C6" s="99">
        <v>0</v>
      </c>
      <c r="D6" s="32" t="e">
        <f t="shared" si="0"/>
        <v>#DIV/0!</v>
      </c>
      <c r="E6" s="99">
        <v>0</v>
      </c>
      <c r="F6" s="38" t="e">
        <f t="shared" si="1"/>
        <v>#DIV/0!</v>
      </c>
      <c r="G6" s="102"/>
      <c r="H6" s="97">
        <v>0</v>
      </c>
      <c r="I6" s="38" t="e">
        <f t="shared" si="2"/>
        <v>#DIV/0!</v>
      </c>
      <c r="J6" s="38" t="e">
        <f t="shared" si="3"/>
        <v>#DIV/0!</v>
      </c>
      <c r="K6" s="101"/>
      <c r="L6" s="97">
        <v>0</v>
      </c>
      <c r="M6" s="38" t="e">
        <f t="shared" si="4"/>
        <v>#DIV/0!</v>
      </c>
      <c r="N6" s="102"/>
      <c r="O6" s="97">
        <v>0</v>
      </c>
      <c r="P6" s="38" t="e">
        <f t="shared" si="5"/>
        <v>#DIV/0!</v>
      </c>
      <c r="Q6" s="103"/>
    </row>
    <row r="7" spans="1:17" ht="78.75" x14ac:dyDescent="0.25">
      <c r="A7" s="94" t="s">
        <v>18</v>
      </c>
      <c r="B7" s="99">
        <v>22963.4</v>
      </c>
      <c r="C7" s="99">
        <v>25210.1</v>
      </c>
      <c r="D7" s="32">
        <f t="shared" si="0"/>
        <v>109.78382992065634</v>
      </c>
      <c r="E7" s="99">
        <v>30301.7</v>
      </c>
      <c r="F7" s="38">
        <f t="shared" si="1"/>
        <v>131.95650469878154</v>
      </c>
      <c r="G7" s="100" t="s">
        <v>216</v>
      </c>
      <c r="H7" s="97">
        <v>31822</v>
      </c>
      <c r="I7" s="38">
        <f t="shared" si="2"/>
        <v>126.22718672278175</v>
      </c>
      <c r="J7" s="38">
        <f t="shared" si="3"/>
        <v>105.01721025553022</v>
      </c>
      <c r="K7" s="101"/>
      <c r="L7" s="97">
        <v>33890.699999999997</v>
      </c>
      <c r="M7" s="38">
        <f t="shared" si="4"/>
        <v>106.50084846961221</v>
      </c>
      <c r="N7" s="102"/>
      <c r="O7" s="97">
        <v>35958</v>
      </c>
      <c r="P7" s="38">
        <f t="shared" si="5"/>
        <v>106.09990351335324</v>
      </c>
      <c r="Q7" s="102"/>
    </row>
    <row r="8" spans="1:17" ht="31.5" x14ac:dyDescent="0.25">
      <c r="A8" s="94" t="s">
        <v>211</v>
      </c>
      <c r="B8" s="99">
        <v>1555.5</v>
      </c>
      <c r="C8" s="99">
        <v>1566.9</v>
      </c>
      <c r="D8" s="32">
        <f t="shared" si="0"/>
        <v>100.73288331726134</v>
      </c>
      <c r="E8" s="99">
        <v>1566.9</v>
      </c>
      <c r="F8" s="38">
        <f t="shared" si="1"/>
        <v>100.73288331726134</v>
      </c>
      <c r="G8" s="102"/>
      <c r="H8" s="97">
        <v>1614.6</v>
      </c>
      <c r="I8" s="38">
        <f t="shared" si="2"/>
        <v>103.04422745548534</v>
      </c>
      <c r="J8" s="38">
        <f t="shared" si="3"/>
        <v>103.04422745548534</v>
      </c>
      <c r="K8" s="101"/>
      <c r="L8" s="97">
        <v>1758.7</v>
      </c>
      <c r="M8" s="38">
        <f t="shared" si="4"/>
        <v>108.92481109872416</v>
      </c>
      <c r="N8" s="102"/>
      <c r="O8" s="97">
        <v>1758.7</v>
      </c>
      <c r="P8" s="38">
        <f t="shared" si="5"/>
        <v>100</v>
      </c>
      <c r="Q8" s="102"/>
    </row>
    <row r="9" spans="1:17" ht="31.5" x14ac:dyDescent="0.25">
      <c r="A9" s="94" t="s">
        <v>17</v>
      </c>
      <c r="B9" s="99">
        <v>16484.900000000001</v>
      </c>
      <c r="C9" s="99">
        <v>18579.5</v>
      </c>
      <c r="D9" s="81">
        <f t="shared" si="0"/>
        <v>112.70617352850184</v>
      </c>
      <c r="E9" s="99">
        <v>21994.9</v>
      </c>
      <c r="F9" s="82">
        <f t="shared" si="1"/>
        <v>133.4245279012915</v>
      </c>
      <c r="G9" s="105"/>
      <c r="H9" s="97">
        <v>19760</v>
      </c>
      <c r="I9" s="82">
        <f t="shared" si="2"/>
        <v>106.35377701229851</v>
      </c>
      <c r="J9" s="82">
        <f t="shared" si="3"/>
        <v>89.839008133703715</v>
      </c>
      <c r="K9" s="101"/>
      <c r="L9" s="97">
        <v>20550</v>
      </c>
      <c r="M9" s="82">
        <f t="shared" si="4"/>
        <v>103.99797570850203</v>
      </c>
      <c r="N9" s="104"/>
      <c r="O9" s="97">
        <v>21290.2</v>
      </c>
      <c r="P9" s="82">
        <f t="shared" si="5"/>
        <v>103.60194647201946</v>
      </c>
      <c r="Q9" s="102"/>
    </row>
    <row r="10" spans="1:17" ht="15.75" x14ac:dyDescent="0.25">
      <c r="A10" s="94" t="s">
        <v>16</v>
      </c>
      <c r="B10" s="99">
        <v>2908</v>
      </c>
      <c r="C10" s="99">
        <v>24092</v>
      </c>
      <c r="D10" s="81">
        <f t="shared" si="0"/>
        <v>828.47317744154054</v>
      </c>
      <c r="E10" s="99">
        <v>27670.400000000001</v>
      </c>
      <c r="F10" s="82">
        <f t="shared" si="1"/>
        <v>951.52682255845957</v>
      </c>
      <c r="G10" s="94"/>
      <c r="H10" s="97">
        <v>27677.7</v>
      </c>
      <c r="I10" s="82">
        <f t="shared" si="2"/>
        <v>114.88336377220654</v>
      </c>
      <c r="J10" s="82">
        <f t="shared" si="3"/>
        <v>100.02638198219036</v>
      </c>
      <c r="K10" s="101"/>
      <c r="L10" s="97">
        <v>28231.3</v>
      </c>
      <c r="M10" s="82">
        <f t="shared" si="4"/>
        <v>102.00016619878096</v>
      </c>
      <c r="N10" s="104"/>
      <c r="O10" s="97">
        <v>28795.9</v>
      </c>
      <c r="P10" s="82">
        <f t="shared" si="5"/>
        <v>101.99990790363888</v>
      </c>
      <c r="Q10" s="102"/>
    </row>
    <row r="11" spans="1:17" ht="31.5" x14ac:dyDescent="0.25">
      <c r="A11" s="94" t="s">
        <v>193</v>
      </c>
      <c r="B11" s="99">
        <v>2246.1</v>
      </c>
      <c r="C11" s="99">
        <v>2309.3000000000002</v>
      </c>
      <c r="D11" s="81">
        <f t="shared" si="0"/>
        <v>102.81376608343351</v>
      </c>
      <c r="E11" s="99">
        <v>3852.3</v>
      </c>
      <c r="F11" s="82">
        <f t="shared" si="1"/>
        <v>171.51061840523576</v>
      </c>
      <c r="G11" s="94" t="s">
        <v>217</v>
      </c>
      <c r="H11" s="97">
        <v>2378.6</v>
      </c>
      <c r="I11" s="82">
        <f t="shared" si="2"/>
        <v>103.00090936647467</v>
      </c>
      <c r="J11" s="82">
        <f t="shared" si="3"/>
        <v>61.744931599304309</v>
      </c>
      <c r="K11" s="101"/>
      <c r="L11" s="97">
        <v>2449.9</v>
      </c>
      <c r="M11" s="82">
        <f t="shared" si="4"/>
        <v>102.99756159085176</v>
      </c>
      <c r="N11" s="104"/>
      <c r="O11" s="97">
        <v>2523.4</v>
      </c>
      <c r="P11" s="82">
        <f t="shared" si="5"/>
        <v>103.00012245397771</v>
      </c>
      <c r="Q11" s="102"/>
    </row>
    <row r="12" spans="1:17" ht="15.75" x14ac:dyDescent="0.25">
      <c r="A12" s="94" t="s">
        <v>15</v>
      </c>
      <c r="B12" s="99">
        <v>176.8</v>
      </c>
      <c r="C12" s="99">
        <v>77.900000000000006</v>
      </c>
      <c r="D12" s="81">
        <f t="shared" si="0"/>
        <v>44.061085972850677</v>
      </c>
      <c r="E12" s="99">
        <v>77.900000000000006</v>
      </c>
      <c r="F12" s="82">
        <f t="shared" si="1"/>
        <v>44.061085972850677</v>
      </c>
      <c r="G12" s="94" t="s">
        <v>218</v>
      </c>
      <c r="H12" s="97">
        <v>60.4</v>
      </c>
      <c r="I12" s="82">
        <f t="shared" si="2"/>
        <v>77.535301668806156</v>
      </c>
      <c r="J12" s="82">
        <f t="shared" si="3"/>
        <v>77.535301668806156</v>
      </c>
      <c r="K12" s="101"/>
      <c r="L12" s="97">
        <v>62.1</v>
      </c>
      <c r="M12" s="82">
        <f t="shared" si="4"/>
        <v>102.81456953642385</v>
      </c>
      <c r="N12" s="104"/>
      <c r="O12" s="97">
        <v>63.7</v>
      </c>
      <c r="P12" s="82">
        <f t="shared" si="5"/>
        <v>102.57648953301128</v>
      </c>
      <c r="Q12" s="102"/>
    </row>
    <row r="13" spans="1:17" s="89" customFormat="1" ht="47.25" x14ac:dyDescent="0.25">
      <c r="A13" s="103" t="s">
        <v>212</v>
      </c>
      <c r="B13" s="106">
        <v>40855.4</v>
      </c>
      <c r="C13" s="107">
        <v>43869.4</v>
      </c>
      <c r="D13" s="86">
        <f t="shared" si="0"/>
        <v>107.37723777028252</v>
      </c>
      <c r="E13" s="106">
        <v>46541.599999999999</v>
      </c>
      <c r="F13" s="88">
        <f t="shared" si="1"/>
        <v>113.91786642646993</v>
      </c>
      <c r="G13" s="103" t="s">
        <v>219</v>
      </c>
      <c r="H13" s="106">
        <v>42011</v>
      </c>
      <c r="I13" s="87">
        <f t="shared" si="2"/>
        <v>95.763789794252943</v>
      </c>
      <c r="J13" s="87">
        <f t="shared" si="3"/>
        <v>90.265482922804551</v>
      </c>
      <c r="K13" s="114"/>
      <c r="L13" s="106">
        <v>88098.7</v>
      </c>
      <c r="M13" s="87">
        <f t="shared" si="4"/>
        <v>209.70388707719408</v>
      </c>
      <c r="N13" s="108"/>
      <c r="O13" s="106">
        <v>106764.7</v>
      </c>
      <c r="P13" s="87">
        <f t="shared" si="5"/>
        <v>121.18759981702341</v>
      </c>
      <c r="Q13" s="109"/>
    </row>
    <row r="14" spans="1:17" ht="15.75" x14ac:dyDescent="0.25">
      <c r="A14" s="94" t="s">
        <v>158</v>
      </c>
      <c r="B14" s="97">
        <f>B15+B25+B26+B27</f>
        <v>1292004.6000000001</v>
      </c>
      <c r="C14" s="97">
        <f>C15+C25+C26+C27</f>
        <v>626685.69999999995</v>
      </c>
      <c r="D14" s="32">
        <f t="shared" si="0"/>
        <v>48.504912443810177</v>
      </c>
      <c r="E14" s="97">
        <f>E15+E25+E26+E27</f>
        <v>628855.9</v>
      </c>
      <c r="F14" s="38">
        <f t="shared" si="1"/>
        <v>48.672883981992015</v>
      </c>
      <c r="G14" s="96"/>
      <c r="H14" s="97">
        <f>H15+H25+H26+H27</f>
        <v>715906.3</v>
      </c>
      <c r="I14" s="38">
        <f t="shared" si="2"/>
        <v>114.23689737934023</v>
      </c>
      <c r="J14" s="38">
        <f t="shared" si="3"/>
        <v>113.84266252411722</v>
      </c>
      <c r="K14" s="96"/>
      <c r="L14" s="97">
        <f>L15+L25+L26+L27</f>
        <v>510094</v>
      </c>
      <c r="M14" s="38">
        <f t="shared" si="4"/>
        <v>71.251503164590119</v>
      </c>
      <c r="N14" s="96"/>
      <c r="O14" s="97">
        <f>O15+O25+O26+O27</f>
        <v>448772.1</v>
      </c>
      <c r="P14" s="38">
        <f t="shared" si="5"/>
        <v>87.978313800985703</v>
      </c>
      <c r="Q14" s="96"/>
    </row>
    <row r="15" spans="1:17" ht="31.5" x14ac:dyDescent="0.25">
      <c r="A15" s="94" t="s">
        <v>14</v>
      </c>
      <c r="B15" s="97">
        <f>B16+B21+B22+B23</f>
        <v>1276779</v>
      </c>
      <c r="C15" s="97">
        <f>C16+C21+C22+C23</f>
        <v>626193.69999999995</v>
      </c>
      <c r="D15" s="32">
        <f t="shared" si="0"/>
        <v>49.04479945237194</v>
      </c>
      <c r="E15" s="97">
        <f>E16+E21+E22+E23</f>
        <v>628363.9</v>
      </c>
      <c r="F15" s="38">
        <f t="shared" si="1"/>
        <v>49.214774052518095</v>
      </c>
      <c r="G15" s="96"/>
      <c r="H15" s="97">
        <f>H16+H21+H22+H23</f>
        <v>715906.3</v>
      </c>
      <c r="I15" s="38">
        <f t="shared" si="2"/>
        <v>114.32665323844684</v>
      </c>
      <c r="J15" s="38">
        <f t="shared" si="3"/>
        <v>113.9317997103271</v>
      </c>
      <c r="K15" s="96"/>
      <c r="L15" s="97">
        <f>L16+L21+L22+L23</f>
        <v>510094</v>
      </c>
      <c r="M15" s="38">
        <f t="shared" si="4"/>
        <v>71.251503164590119</v>
      </c>
      <c r="N15" s="96"/>
      <c r="O15" s="97">
        <f>O16+O21+O22+O23</f>
        <v>448772.1</v>
      </c>
      <c r="P15" s="38">
        <f t="shared" si="5"/>
        <v>87.978313800985703</v>
      </c>
      <c r="Q15" s="96"/>
    </row>
    <row r="16" spans="1:17" ht="31.5" x14ac:dyDescent="0.25">
      <c r="A16" s="111" t="s">
        <v>107</v>
      </c>
      <c r="B16" s="110">
        <v>253579</v>
      </c>
      <c r="C16" s="97">
        <v>232761.60000000001</v>
      </c>
      <c r="D16" s="32">
        <f t="shared" si="0"/>
        <v>91.790566253514683</v>
      </c>
      <c r="E16" s="97">
        <v>234931.8</v>
      </c>
      <c r="F16" s="38">
        <f t="shared" si="1"/>
        <v>92.646394220341591</v>
      </c>
      <c r="G16" s="96"/>
      <c r="H16" s="96">
        <v>217461</v>
      </c>
      <c r="I16" s="38">
        <f t="shared" si="2"/>
        <v>93.426493029778101</v>
      </c>
      <c r="J16" s="38">
        <f t="shared" si="3"/>
        <v>92.563458842098015</v>
      </c>
      <c r="K16" s="96"/>
      <c r="L16" s="96">
        <v>173968</v>
      </c>
      <c r="M16" s="38">
        <f t="shared" si="4"/>
        <v>79.99963211794298</v>
      </c>
      <c r="N16" s="96"/>
      <c r="O16" s="96">
        <v>173968</v>
      </c>
      <c r="P16" s="38">
        <f t="shared" si="5"/>
        <v>100</v>
      </c>
      <c r="Q16" s="96"/>
    </row>
    <row r="17" spans="1:17" ht="15.75" x14ac:dyDescent="0.25">
      <c r="A17" s="94" t="s">
        <v>108</v>
      </c>
      <c r="B17" s="112">
        <v>159404</v>
      </c>
      <c r="C17" s="97">
        <v>206808.8</v>
      </c>
      <c r="D17" s="32">
        <f t="shared" si="0"/>
        <v>129.73877694411681</v>
      </c>
      <c r="E17" s="97">
        <v>206808.8</v>
      </c>
      <c r="F17" s="38">
        <f t="shared" si="1"/>
        <v>129.73877694411681</v>
      </c>
      <c r="G17" s="96"/>
      <c r="H17" s="97">
        <v>217461</v>
      </c>
      <c r="I17" s="38">
        <f t="shared" si="2"/>
        <v>105.15074793722512</v>
      </c>
      <c r="J17" s="38">
        <f t="shared" si="3"/>
        <v>105.15074793722512</v>
      </c>
      <c r="K17" s="96"/>
      <c r="L17" s="97">
        <v>173968</v>
      </c>
      <c r="M17" s="38">
        <f t="shared" si="4"/>
        <v>79.99963211794298</v>
      </c>
      <c r="N17" s="96"/>
      <c r="O17" s="97">
        <v>173968</v>
      </c>
      <c r="P17" s="38">
        <f t="shared" si="5"/>
        <v>100</v>
      </c>
      <c r="Q17" s="96"/>
    </row>
    <row r="18" spans="1:17" ht="15.75" x14ac:dyDescent="0.25">
      <c r="A18" s="94" t="s">
        <v>210</v>
      </c>
      <c r="B18" s="97">
        <v>91000</v>
      </c>
      <c r="C18" s="97">
        <v>18976.8</v>
      </c>
      <c r="D18" s="32">
        <v>0</v>
      </c>
      <c r="E18" s="97">
        <v>23657</v>
      </c>
      <c r="F18" s="38">
        <v>0</v>
      </c>
      <c r="G18" s="96"/>
      <c r="H18" s="96">
        <v>0</v>
      </c>
      <c r="I18" s="38">
        <v>0</v>
      </c>
      <c r="J18" s="38">
        <v>0</v>
      </c>
      <c r="K18" s="96"/>
      <c r="L18" s="96">
        <v>0</v>
      </c>
      <c r="M18" s="38">
        <v>0</v>
      </c>
      <c r="N18" s="96"/>
      <c r="O18" s="96">
        <v>0</v>
      </c>
      <c r="P18" s="38">
        <v>0</v>
      </c>
      <c r="Q18" s="96"/>
    </row>
    <row r="19" spans="1:17" ht="15.75" x14ac:dyDescent="0.25">
      <c r="A19" s="94" t="s">
        <v>194</v>
      </c>
      <c r="B19" s="97">
        <v>3175</v>
      </c>
      <c r="C19" s="97">
        <v>6976</v>
      </c>
      <c r="D19" s="32">
        <f t="shared" si="0"/>
        <v>219.71653543307087</v>
      </c>
      <c r="E19" s="97">
        <v>4466</v>
      </c>
      <c r="F19" s="38">
        <f t="shared" si="1"/>
        <v>140.66141732283464</v>
      </c>
      <c r="G19" s="96"/>
      <c r="H19" s="97">
        <v>0</v>
      </c>
      <c r="I19" s="38">
        <f t="shared" si="2"/>
        <v>0</v>
      </c>
      <c r="J19" s="38">
        <f t="shared" si="3"/>
        <v>0</v>
      </c>
      <c r="K19" s="96"/>
      <c r="L19" s="97">
        <v>0</v>
      </c>
      <c r="M19" s="38" t="e">
        <f t="shared" si="4"/>
        <v>#DIV/0!</v>
      </c>
      <c r="N19" s="96"/>
      <c r="O19" s="97">
        <v>0</v>
      </c>
      <c r="P19" s="38" t="e">
        <f t="shared" si="5"/>
        <v>#DIV/0!</v>
      </c>
      <c r="Q19" s="96"/>
    </row>
    <row r="20" spans="1:17" ht="31.5" x14ac:dyDescent="0.25">
      <c r="A20" s="94" t="s">
        <v>179</v>
      </c>
      <c r="B20" s="97">
        <v>0</v>
      </c>
      <c r="C20" s="97">
        <v>0</v>
      </c>
      <c r="D20" s="32" t="e">
        <f t="shared" si="0"/>
        <v>#DIV/0!</v>
      </c>
      <c r="E20" s="97">
        <v>0</v>
      </c>
      <c r="F20" s="38" t="e">
        <f t="shared" si="1"/>
        <v>#DIV/0!</v>
      </c>
      <c r="G20" s="96"/>
      <c r="H20" s="96">
        <v>0</v>
      </c>
      <c r="I20" s="38" t="e">
        <f t="shared" si="2"/>
        <v>#DIV/0!</v>
      </c>
      <c r="J20" s="38" t="e">
        <f t="shared" si="3"/>
        <v>#DIV/0!</v>
      </c>
      <c r="K20" s="96"/>
      <c r="L20" s="96">
        <v>0</v>
      </c>
      <c r="M20" s="38">
        <v>0</v>
      </c>
      <c r="N20" s="96"/>
      <c r="O20" s="96">
        <v>0</v>
      </c>
      <c r="P20" s="38">
        <v>0</v>
      </c>
      <c r="Q20" s="96"/>
    </row>
    <row r="21" spans="1:17" ht="31.5" x14ac:dyDescent="0.25">
      <c r="A21" s="94" t="s">
        <v>13</v>
      </c>
      <c r="B21" s="113">
        <v>718266.2</v>
      </c>
      <c r="C21" s="97">
        <v>51846.7</v>
      </c>
      <c r="D21" s="81">
        <f t="shared" si="0"/>
        <v>7.218312653442414</v>
      </c>
      <c r="E21" s="96">
        <v>51846.7</v>
      </c>
      <c r="F21" s="38">
        <f t="shared" si="1"/>
        <v>7.218312653442414</v>
      </c>
      <c r="G21" s="96"/>
      <c r="H21" s="96">
        <v>281528.2</v>
      </c>
      <c r="I21" s="38">
        <f t="shared" si="2"/>
        <v>543.00119390433724</v>
      </c>
      <c r="J21" s="38">
        <f t="shared" si="3"/>
        <v>543.00119390433724</v>
      </c>
      <c r="K21" s="96"/>
      <c r="L21" s="96">
        <v>97403.199999999997</v>
      </c>
      <c r="M21" s="38">
        <f t="shared" si="4"/>
        <v>34.598026059201167</v>
      </c>
      <c r="N21" s="96"/>
      <c r="O21" s="96">
        <v>24101.4</v>
      </c>
      <c r="P21" s="38">
        <f t="shared" si="5"/>
        <v>24.74395091742366</v>
      </c>
      <c r="Q21" s="96"/>
    </row>
    <row r="22" spans="1:17" ht="15.75" x14ac:dyDescent="0.25">
      <c r="A22" s="94" t="s">
        <v>12</v>
      </c>
      <c r="B22" s="113">
        <v>291970.5</v>
      </c>
      <c r="C22" s="97">
        <v>317318.09999999998</v>
      </c>
      <c r="D22" s="81">
        <f t="shared" si="0"/>
        <v>108.68156200712058</v>
      </c>
      <c r="E22" s="96">
        <v>317318.09999999998</v>
      </c>
      <c r="F22" s="38">
        <f t="shared" si="1"/>
        <v>108.68156200712058</v>
      </c>
      <c r="G22" s="96"/>
      <c r="H22" s="96">
        <v>215216.1</v>
      </c>
      <c r="I22" s="38">
        <f t="shared" si="2"/>
        <v>67.823455390663185</v>
      </c>
      <c r="J22" s="38">
        <f t="shared" si="3"/>
        <v>67.823455390663185</v>
      </c>
      <c r="K22" s="96"/>
      <c r="L22" s="96">
        <v>237021.8</v>
      </c>
      <c r="M22" s="38">
        <f t="shared" si="4"/>
        <v>110.13200220615464</v>
      </c>
      <c r="N22" s="96"/>
      <c r="O22" s="96">
        <v>249001.7</v>
      </c>
      <c r="P22" s="38">
        <f t="shared" si="5"/>
        <v>105.05434521212817</v>
      </c>
      <c r="Q22" s="96"/>
    </row>
    <row r="23" spans="1:17" ht="15.75" x14ac:dyDescent="0.25">
      <c r="A23" s="94" t="s">
        <v>11</v>
      </c>
      <c r="B23" s="113">
        <v>12963.3</v>
      </c>
      <c r="C23" s="97">
        <v>24267.3</v>
      </c>
      <c r="D23" s="81">
        <f t="shared" si="0"/>
        <v>187.20001851380437</v>
      </c>
      <c r="E23" s="96">
        <v>24267.3</v>
      </c>
      <c r="F23" s="38">
        <f t="shared" si="1"/>
        <v>187.20001851380437</v>
      </c>
      <c r="G23" s="96"/>
      <c r="H23" s="96">
        <v>1701</v>
      </c>
      <c r="I23" s="38">
        <f t="shared" si="2"/>
        <v>7.0094324461312141</v>
      </c>
      <c r="J23" s="38">
        <f t="shared" si="3"/>
        <v>7.0094324461312141</v>
      </c>
      <c r="K23" s="96"/>
      <c r="L23" s="96">
        <v>1701</v>
      </c>
      <c r="M23" s="38">
        <f t="shared" si="4"/>
        <v>100</v>
      </c>
      <c r="N23" s="96"/>
      <c r="O23" s="96">
        <v>1701</v>
      </c>
      <c r="P23" s="38">
        <f t="shared" si="5"/>
        <v>100</v>
      </c>
      <c r="Q23" s="96"/>
    </row>
    <row r="24" spans="1:17" ht="31.5" x14ac:dyDescent="0.25">
      <c r="A24" s="94" t="s">
        <v>10</v>
      </c>
      <c r="B24" s="97">
        <f>B25+B26+B27</f>
        <v>15225.6</v>
      </c>
      <c r="C24" s="97">
        <f>C25+C26+C27</f>
        <v>492</v>
      </c>
      <c r="D24" s="81">
        <f t="shared" si="0"/>
        <v>3.2313997477931906</v>
      </c>
      <c r="E24" s="97">
        <f>E25+E26+E27</f>
        <v>492</v>
      </c>
      <c r="F24" s="38">
        <f t="shared" si="1"/>
        <v>3.2313997477931906</v>
      </c>
      <c r="G24" s="96"/>
      <c r="H24" s="96">
        <v>0</v>
      </c>
      <c r="I24" s="38">
        <f t="shared" si="2"/>
        <v>0</v>
      </c>
      <c r="J24" s="38">
        <f t="shared" si="3"/>
        <v>0</v>
      </c>
      <c r="K24" s="96"/>
      <c r="L24" s="96">
        <v>0</v>
      </c>
      <c r="M24" s="38">
        <v>0</v>
      </c>
      <c r="N24" s="96"/>
      <c r="O24" s="96">
        <v>0</v>
      </c>
      <c r="P24" s="38">
        <v>0</v>
      </c>
      <c r="Q24" s="96"/>
    </row>
    <row r="25" spans="1:17" ht="31.5" x14ac:dyDescent="0.25">
      <c r="A25" s="94" t="s">
        <v>9</v>
      </c>
      <c r="B25" s="97"/>
      <c r="C25" s="97"/>
      <c r="D25" s="81" t="e">
        <f t="shared" si="0"/>
        <v>#DIV/0!</v>
      </c>
      <c r="E25" s="96"/>
      <c r="F25" s="38" t="e">
        <f t="shared" si="1"/>
        <v>#DIV/0!</v>
      </c>
      <c r="G25" s="96"/>
      <c r="H25" s="96">
        <v>0</v>
      </c>
      <c r="I25" s="38" t="e">
        <f t="shared" si="2"/>
        <v>#DIV/0!</v>
      </c>
      <c r="J25" s="38" t="e">
        <f t="shared" si="3"/>
        <v>#DIV/0!</v>
      </c>
      <c r="K25" s="96"/>
      <c r="L25" s="96">
        <v>0</v>
      </c>
      <c r="M25" s="38">
        <v>0</v>
      </c>
      <c r="N25" s="96"/>
      <c r="O25" s="96">
        <v>0</v>
      </c>
      <c r="P25" s="38">
        <v>0</v>
      </c>
      <c r="Q25" s="96"/>
    </row>
    <row r="26" spans="1:17" ht="31.5" x14ac:dyDescent="0.25">
      <c r="A26" s="94" t="s">
        <v>8</v>
      </c>
      <c r="B26" s="97"/>
      <c r="C26" s="97"/>
      <c r="D26" s="81" t="e">
        <f t="shared" si="0"/>
        <v>#DIV/0!</v>
      </c>
      <c r="E26" s="96"/>
      <c r="F26" s="38" t="e">
        <f t="shared" si="1"/>
        <v>#DIV/0!</v>
      </c>
      <c r="G26" s="96"/>
      <c r="H26" s="96">
        <v>0</v>
      </c>
      <c r="I26" s="38" t="e">
        <f t="shared" si="2"/>
        <v>#DIV/0!</v>
      </c>
      <c r="J26" s="38" t="e">
        <f t="shared" si="3"/>
        <v>#DIV/0!</v>
      </c>
      <c r="K26" s="96"/>
      <c r="L26" s="96">
        <v>0</v>
      </c>
      <c r="M26" s="38">
        <v>0</v>
      </c>
      <c r="N26" s="96"/>
      <c r="O26" s="96">
        <v>0</v>
      </c>
      <c r="P26" s="38">
        <v>0</v>
      </c>
      <c r="Q26" s="96"/>
    </row>
    <row r="27" spans="1:17" ht="15.75" x14ac:dyDescent="0.25">
      <c r="A27" s="94" t="s">
        <v>7</v>
      </c>
      <c r="B27" s="97">
        <f>16360.7-1135.1</f>
        <v>15225.6</v>
      </c>
      <c r="C27" s="97">
        <v>492</v>
      </c>
      <c r="D27" s="81">
        <f t="shared" si="0"/>
        <v>3.2313997477931906</v>
      </c>
      <c r="E27" s="96">
        <v>492</v>
      </c>
      <c r="F27" s="32">
        <f t="shared" si="1"/>
        <v>3.2313997477931906</v>
      </c>
      <c r="G27" s="96"/>
      <c r="H27" s="96">
        <v>0</v>
      </c>
      <c r="I27" s="32">
        <f t="shared" si="2"/>
        <v>0</v>
      </c>
      <c r="J27" s="32">
        <f t="shared" si="3"/>
        <v>0</v>
      </c>
      <c r="K27" s="96"/>
      <c r="L27" s="96">
        <v>0</v>
      </c>
      <c r="M27" s="32">
        <v>0</v>
      </c>
      <c r="N27" s="96"/>
      <c r="O27" s="96">
        <v>0</v>
      </c>
      <c r="P27" s="32">
        <v>0</v>
      </c>
      <c r="Q27" s="96"/>
    </row>
    <row r="28" spans="1:17" ht="30" x14ac:dyDescent="0.25">
      <c r="A28" s="12" t="s">
        <v>147</v>
      </c>
    </row>
    <row r="29" spans="1:17" ht="23.25" x14ac:dyDescent="0.35">
      <c r="A29" s="75"/>
      <c r="B29" s="141"/>
      <c r="C29" s="141"/>
      <c r="D29" s="141"/>
      <c r="E29" s="141"/>
      <c r="F29" s="141"/>
      <c r="G29" s="141"/>
    </row>
    <row r="30" spans="1:17" ht="23.25" x14ac:dyDescent="0.35">
      <c r="A30" s="72" t="s">
        <v>186</v>
      </c>
      <c r="B30" s="73"/>
      <c r="C30" s="73"/>
      <c r="D30" s="73"/>
      <c r="E30" s="73" t="s">
        <v>154</v>
      </c>
      <c r="F30" s="73"/>
      <c r="G30" s="85" t="s">
        <v>220</v>
      </c>
    </row>
    <row r="31" spans="1:17" ht="23.25" x14ac:dyDescent="0.35">
      <c r="A31" s="72"/>
      <c r="B31" s="39"/>
      <c r="C31" s="39"/>
      <c r="D31" s="39"/>
      <c r="E31" s="144" t="s">
        <v>155</v>
      </c>
      <c r="F31" s="144"/>
      <c r="G31" s="125" t="s">
        <v>156</v>
      </c>
    </row>
  </sheetData>
  <mergeCells count="5">
    <mergeCell ref="B29:D29"/>
    <mergeCell ref="E29:G29"/>
    <mergeCell ref="A1:P1"/>
    <mergeCell ref="D2:G2"/>
    <mergeCell ref="E31:F31"/>
  </mergeCells>
  <pageMargins left="0.23622047244094491" right="0.23622047244094491" top="0.15748031496062992" bottom="0.15748031496062992" header="0.31496062992125984" footer="0.31496062992125984"/>
  <pageSetup paperSize="9" scale="4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8"/>
  <sheetViews>
    <sheetView tabSelected="1" zoomScaleNormal="100" workbookViewId="0">
      <pane xSplit="1" ySplit="3" topLeftCell="B4" activePane="bottomRight" state="frozen"/>
      <selection pane="topRight" activeCell="C1" sqref="C1"/>
      <selection pane="bottomLeft" activeCell="A6" sqref="A6"/>
      <selection pane="bottomRight" activeCell="G3" sqref="G3"/>
    </sheetView>
  </sheetViews>
  <sheetFormatPr defaultRowHeight="15" x14ac:dyDescent="0.25"/>
  <cols>
    <col min="1" max="1" width="51.42578125" style="5" customWidth="1"/>
    <col min="2" max="2" width="19.42578125" style="5" customWidth="1"/>
    <col min="3" max="3" width="12.7109375" customWidth="1"/>
    <col min="4" max="5" width="13.85546875" style="29" customWidth="1"/>
    <col min="6" max="6" width="13.5703125" style="29" customWidth="1"/>
    <col min="7" max="7" width="13.140625" bestFit="1" customWidth="1"/>
    <col min="8" max="8" width="13.140625" customWidth="1"/>
    <col min="9" max="9" width="12.42578125" customWidth="1"/>
    <col min="10" max="10" width="13.140625" bestFit="1" customWidth="1"/>
    <col min="11" max="11" width="13.140625" customWidth="1"/>
    <col min="12" max="12" width="12.42578125" customWidth="1"/>
    <col min="14" max="14" width="20.28515625" customWidth="1"/>
  </cols>
  <sheetData>
    <row r="1" spans="1:12" ht="58.5" customHeight="1" x14ac:dyDescent="0.3">
      <c r="A1" s="145" t="s">
        <v>221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5"/>
    </row>
    <row r="2" spans="1:12" ht="22.5" x14ac:dyDescent="0.25">
      <c r="A2" s="3"/>
      <c r="B2" s="3"/>
      <c r="C2" s="11"/>
      <c r="D2" s="68"/>
      <c r="E2" s="68"/>
      <c r="F2" s="68"/>
      <c r="G2" s="2"/>
      <c r="H2" s="2"/>
      <c r="I2" s="2"/>
      <c r="J2" s="2"/>
      <c r="K2" s="2"/>
      <c r="L2" s="2"/>
    </row>
    <row r="3" spans="1:12" ht="126" x14ac:dyDescent="0.25">
      <c r="A3" s="132" t="s">
        <v>222</v>
      </c>
      <c r="B3" s="133" t="s">
        <v>183</v>
      </c>
      <c r="C3" s="133" t="s">
        <v>224</v>
      </c>
      <c r="D3" s="133" t="s">
        <v>225</v>
      </c>
      <c r="E3" s="133" t="s">
        <v>233</v>
      </c>
      <c r="F3" s="133" t="s">
        <v>226</v>
      </c>
      <c r="G3" s="134" t="s">
        <v>227</v>
      </c>
      <c r="H3" s="133" t="s">
        <v>228</v>
      </c>
      <c r="I3" s="134" t="s">
        <v>229</v>
      </c>
      <c r="J3" s="134" t="s">
        <v>230</v>
      </c>
      <c r="K3" s="133" t="s">
        <v>231</v>
      </c>
      <c r="L3" s="134" t="s">
        <v>232</v>
      </c>
    </row>
    <row r="4" spans="1:12" ht="60" x14ac:dyDescent="0.25">
      <c r="A4" s="140" t="s">
        <v>125</v>
      </c>
      <c r="B4" s="136">
        <v>428902.7</v>
      </c>
      <c r="C4" s="47">
        <v>493534.1</v>
      </c>
      <c r="D4" s="47">
        <v>519474.2</v>
      </c>
      <c r="E4" s="47">
        <f>D4/B4*100</f>
        <v>121.11702724184296</v>
      </c>
      <c r="F4" s="47">
        <f>D4/C4*100</f>
        <v>105.25598940377169</v>
      </c>
      <c r="G4" s="47">
        <v>551662.4</v>
      </c>
      <c r="H4" s="47">
        <f>G4/B4*100</f>
        <v>128.62180629779203</v>
      </c>
      <c r="I4" s="47">
        <f>G4/C4*100</f>
        <v>111.7779703570635</v>
      </c>
      <c r="J4" s="47">
        <v>576446.30000000005</v>
      </c>
      <c r="K4" s="47">
        <f>J4/B4*100</f>
        <v>134.40024975361547</v>
      </c>
      <c r="L4" s="47">
        <f>J4/C4*100</f>
        <v>116.79969023417026</v>
      </c>
    </row>
    <row r="5" spans="1:12" x14ac:dyDescent="0.25">
      <c r="A5" s="15" t="s">
        <v>109</v>
      </c>
      <c r="B5" s="80">
        <v>64206</v>
      </c>
      <c r="C5" s="47">
        <v>67608.2</v>
      </c>
      <c r="D5" s="65">
        <v>86132.7</v>
      </c>
      <c r="E5" s="47">
        <f>D5/B5*100</f>
        <v>134.15054667788058</v>
      </c>
      <c r="F5" s="47">
        <f>D5/C5*100</f>
        <v>127.39978286657536</v>
      </c>
      <c r="G5" s="47">
        <v>89583.7</v>
      </c>
      <c r="H5" s="47">
        <f>G5/B5*100</f>
        <v>139.52543376008472</v>
      </c>
      <c r="I5" s="47">
        <f>G5/C5*100</f>
        <v>132.50419327833015</v>
      </c>
      <c r="J5" s="47">
        <v>93172.9</v>
      </c>
      <c r="K5" s="47">
        <f>J5/B5*100</f>
        <v>145.1155655234713</v>
      </c>
      <c r="L5" s="47">
        <f>J5/C5*100</f>
        <v>137.81301676423865</v>
      </c>
    </row>
    <row r="6" spans="1:12" x14ac:dyDescent="0.25">
      <c r="A6" s="15" t="s">
        <v>110</v>
      </c>
      <c r="B6" s="80">
        <v>337791.2</v>
      </c>
      <c r="C6" s="47">
        <v>391963.2</v>
      </c>
      <c r="D6" s="65">
        <v>391935.6</v>
      </c>
      <c r="E6" s="47">
        <f>D6/B6*100</f>
        <v>116.02895516520265</v>
      </c>
      <c r="F6" s="47">
        <f>D6/C6*100</f>
        <v>99.992958522636812</v>
      </c>
      <c r="G6" s="47">
        <v>419015.6</v>
      </c>
      <c r="H6" s="47">
        <f>G6/B6*100</f>
        <v>124.04574186657318</v>
      </c>
      <c r="I6" s="47">
        <f>G6/C6*100</f>
        <v>106.90177037027966</v>
      </c>
      <c r="J6" s="47">
        <v>438484.1</v>
      </c>
      <c r="K6" s="47">
        <f>J6/B6*100</f>
        <v>129.80921350230557</v>
      </c>
      <c r="L6" s="47">
        <f>J6/C6*100</f>
        <v>111.86869073423217</v>
      </c>
    </row>
    <row r="7" spans="1:12" x14ac:dyDescent="0.25">
      <c r="A7" s="15" t="s">
        <v>112</v>
      </c>
      <c r="B7" s="80">
        <v>70.2</v>
      </c>
      <c r="C7" s="47">
        <v>202.8</v>
      </c>
      <c r="D7" s="65"/>
      <c r="E7" s="47">
        <f>D7/B7*100</f>
        <v>0</v>
      </c>
      <c r="F7" s="47">
        <f>D7/C7*100</f>
        <v>0</v>
      </c>
      <c r="G7" s="47">
        <v>0</v>
      </c>
      <c r="H7" s="47">
        <f>G7/B7*100</f>
        <v>0</v>
      </c>
      <c r="I7" s="47">
        <f>G7/C7*100</f>
        <v>0</v>
      </c>
      <c r="J7" s="47">
        <v>0</v>
      </c>
      <c r="K7" s="47">
        <f>J7/B7*100</f>
        <v>0</v>
      </c>
      <c r="L7" s="47">
        <f>J7/C7*100</f>
        <v>0</v>
      </c>
    </row>
    <row r="8" spans="1:12" x14ac:dyDescent="0.25">
      <c r="A8" s="15" t="s">
        <v>111</v>
      </c>
      <c r="B8" s="80">
        <v>78093.8</v>
      </c>
      <c r="C8" s="47">
        <v>102824.1</v>
      </c>
      <c r="D8" s="65">
        <v>9023.9</v>
      </c>
      <c r="E8" s="47">
        <f>D8/B8*100</f>
        <v>11.555206687342656</v>
      </c>
      <c r="F8" s="47">
        <f>D8/C8*100</f>
        <v>8.7760554189144369</v>
      </c>
      <c r="G8" s="47">
        <v>4104</v>
      </c>
      <c r="H8" s="47">
        <f>G8/B8*100</f>
        <v>5.2552187241496764</v>
      </c>
      <c r="I8" s="47">
        <f>G8/C8*100</f>
        <v>3.9912821994065588</v>
      </c>
      <c r="J8" s="47">
        <v>7104</v>
      </c>
      <c r="K8" s="47">
        <f>J8/B8*100</f>
        <v>9.0967528792298484</v>
      </c>
      <c r="L8" s="47">
        <f>J8/C8*100</f>
        <v>6.9088861463411781</v>
      </c>
    </row>
    <row r="9" spans="1:12" x14ac:dyDescent="0.25">
      <c r="A9" s="84" t="s">
        <v>180</v>
      </c>
      <c r="B9" s="80"/>
      <c r="C9" s="47"/>
      <c r="D9" s="65">
        <v>5775</v>
      </c>
      <c r="E9" s="47">
        <v>0</v>
      </c>
      <c r="F9" s="47">
        <v>0</v>
      </c>
      <c r="G9" s="65">
        <v>4000</v>
      </c>
      <c r="H9" s="47">
        <v>0</v>
      </c>
      <c r="I9" s="47">
        <v>0</v>
      </c>
      <c r="J9" s="65">
        <v>7000</v>
      </c>
      <c r="K9" s="47">
        <v>0</v>
      </c>
      <c r="L9" s="47">
        <v>0</v>
      </c>
    </row>
    <row r="10" spans="1:12" x14ac:dyDescent="0.25">
      <c r="A10" s="84" t="s">
        <v>181</v>
      </c>
      <c r="B10" s="80"/>
      <c r="C10" s="47"/>
      <c r="D10" s="65"/>
      <c r="E10" s="47">
        <v>0</v>
      </c>
      <c r="F10" s="47">
        <v>0</v>
      </c>
      <c r="G10" s="47"/>
      <c r="H10" s="47">
        <v>0</v>
      </c>
      <c r="I10" s="47">
        <v>0</v>
      </c>
      <c r="J10" s="47"/>
      <c r="K10" s="47">
        <v>0</v>
      </c>
      <c r="L10" s="47">
        <v>0</v>
      </c>
    </row>
    <row r="11" spans="1:12" ht="30" x14ac:dyDescent="0.25">
      <c r="A11" s="15" t="s">
        <v>113</v>
      </c>
      <c r="B11" s="80">
        <v>0</v>
      </c>
      <c r="C11" s="47">
        <v>0</v>
      </c>
      <c r="D11" s="65"/>
      <c r="E11" s="47">
        <v>0</v>
      </c>
      <c r="F11" s="47">
        <v>0</v>
      </c>
      <c r="G11" s="47"/>
      <c r="H11" s="47">
        <v>0</v>
      </c>
      <c r="I11" s="47">
        <v>0</v>
      </c>
      <c r="J11" s="47"/>
      <c r="K11" s="47">
        <v>0</v>
      </c>
      <c r="L11" s="47">
        <v>0</v>
      </c>
    </row>
    <row r="12" spans="1:12" ht="45" x14ac:dyDescent="0.25">
      <c r="A12" s="28" t="s">
        <v>164</v>
      </c>
      <c r="B12" s="80">
        <v>0</v>
      </c>
      <c r="C12" s="47"/>
      <c r="D12" s="65"/>
      <c r="E12" s="47">
        <v>0</v>
      </c>
      <c r="F12" s="47">
        <v>0</v>
      </c>
      <c r="G12" s="47"/>
      <c r="H12" s="47">
        <v>0</v>
      </c>
      <c r="I12" s="47">
        <v>0</v>
      </c>
      <c r="J12" s="47"/>
      <c r="K12" s="47">
        <v>0</v>
      </c>
      <c r="L12" s="47">
        <v>0</v>
      </c>
    </row>
    <row r="13" spans="1:12" x14ac:dyDescent="0.25">
      <c r="A13" s="15" t="s">
        <v>189</v>
      </c>
      <c r="B13" s="80">
        <v>1.3</v>
      </c>
      <c r="C13" s="47">
        <v>0.9</v>
      </c>
      <c r="D13" s="65">
        <v>0.4</v>
      </c>
      <c r="E13" s="47">
        <f>D13/B13*100</f>
        <v>30.76923076923077</v>
      </c>
      <c r="F13" s="47">
        <f>D13/C13*100</f>
        <v>44.44444444444445</v>
      </c>
      <c r="G13" s="47">
        <v>0</v>
      </c>
      <c r="H13" s="47">
        <f>G13/B13*100</f>
        <v>0</v>
      </c>
      <c r="I13" s="47">
        <f>G13/C13*100</f>
        <v>0</v>
      </c>
      <c r="J13" s="47">
        <v>0</v>
      </c>
      <c r="K13" s="47">
        <f>J13/B13*100</f>
        <v>0</v>
      </c>
      <c r="L13" s="47">
        <f>J13/C13*100</f>
        <v>0</v>
      </c>
    </row>
    <row r="14" spans="1:12" x14ac:dyDescent="0.25">
      <c r="A14" s="15" t="s">
        <v>114</v>
      </c>
      <c r="B14" s="80">
        <v>51.6</v>
      </c>
      <c r="C14" s="47">
        <v>122.5</v>
      </c>
      <c r="D14" s="65">
        <v>0</v>
      </c>
      <c r="E14" s="47">
        <f>D14/B14*100</f>
        <v>0</v>
      </c>
      <c r="F14" s="47">
        <f>D14/C14*100</f>
        <v>0</v>
      </c>
      <c r="G14" s="47">
        <v>0</v>
      </c>
      <c r="H14" s="47">
        <f>G14/B14*100</f>
        <v>0</v>
      </c>
      <c r="I14" s="47">
        <f>G14/C14*100</f>
        <v>0</v>
      </c>
      <c r="J14" s="47">
        <v>0</v>
      </c>
      <c r="K14" s="47">
        <f>J14/B14*100</f>
        <v>0</v>
      </c>
      <c r="L14" s="47">
        <f>J14/C14*100</f>
        <v>0</v>
      </c>
    </row>
    <row r="15" spans="1:12" ht="75" x14ac:dyDescent="0.25">
      <c r="A15" s="15" t="s">
        <v>115</v>
      </c>
      <c r="B15" s="80">
        <v>11751.2</v>
      </c>
      <c r="C15" s="47">
        <v>9628.2999999999993</v>
      </c>
      <c r="D15" s="65">
        <v>5904.9</v>
      </c>
      <c r="E15" s="47">
        <f>D15/B15*100</f>
        <v>50.24933623800122</v>
      </c>
      <c r="F15" s="47">
        <f>D15/C15*100</f>
        <v>61.328583446714369</v>
      </c>
      <c r="G15" s="47">
        <v>3129.1</v>
      </c>
      <c r="H15" s="47">
        <f>G15/B15*100</f>
        <v>26.627918850840764</v>
      </c>
      <c r="I15" s="47">
        <f>G15/C15*100</f>
        <v>32.498987360177814</v>
      </c>
      <c r="J15" s="47">
        <v>3129.1</v>
      </c>
      <c r="K15" s="47">
        <f>J15/B15*100</f>
        <v>26.627918850840764</v>
      </c>
      <c r="L15" s="47">
        <f>J15/C15*100</f>
        <v>32.498987360177814</v>
      </c>
    </row>
    <row r="16" spans="1:12" ht="30" x14ac:dyDescent="0.25">
      <c r="A16" s="15" t="s">
        <v>116</v>
      </c>
      <c r="B16" s="80">
        <v>0</v>
      </c>
      <c r="C16" s="47">
        <v>0</v>
      </c>
      <c r="D16" s="65"/>
      <c r="E16" s="47">
        <v>0</v>
      </c>
      <c r="F16" s="47">
        <v>0</v>
      </c>
      <c r="G16" s="47"/>
      <c r="H16" s="47">
        <v>0</v>
      </c>
      <c r="I16" s="47">
        <v>0</v>
      </c>
      <c r="J16" s="47"/>
      <c r="K16" s="47">
        <v>0</v>
      </c>
      <c r="L16" s="47">
        <v>0</v>
      </c>
    </row>
    <row r="17" spans="1:12" ht="75" x14ac:dyDescent="0.25">
      <c r="A17" s="15" t="s">
        <v>117</v>
      </c>
      <c r="B17" s="120">
        <v>177664.24</v>
      </c>
      <c r="C17" s="130">
        <v>96181</v>
      </c>
      <c r="D17" s="65">
        <v>179619.9</v>
      </c>
      <c r="E17" s="47">
        <f>D17/B17*100</f>
        <v>101.10076175149258</v>
      </c>
      <c r="F17" s="47">
        <f>D17/C17*100</f>
        <v>186.75195724727337</v>
      </c>
      <c r="G17" s="47">
        <v>87911.2</v>
      </c>
      <c r="H17" s="47">
        <f>G17/B17*100</f>
        <v>49.481651456702821</v>
      </c>
      <c r="I17" s="47">
        <f>G17/C17*100</f>
        <v>91.401836121479292</v>
      </c>
      <c r="J17" s="47">
        <v>13333.2</v>
      </c>
      <c r="K17" s="47">
        <f>J17/B17*100</f>
        <v>7.504717888079222</v>
      </c>
      <c r="L17" s="47">
        <f>J17/C17*100</f>
        <v>13.862613198032877</v>
      </c>
    </row>
    <row r="18" spans="1:12" ht="45" x14ac:dyDescent="0.25">
      <c r="A18" s="15" t="s">
        <v>118</v>
      </c>
      <c r="B18" s="80">
        <v>50</v>
      </c>
      <c r="C18" s="47">
        <v>100</v>
      </c>
      <c r="D18" s="65"/>
      <c r="E18" s="47">
        <f>D18/B18*100</f>
        <v>0</v>
      </c>
      <c r="F18" s="47">
        <f>D18/C18*100</f>
        <v>0</v>
      </c>
      <c r="G18" s="47"/>
      <c r="H18" s="47">
        <f>G18/B18*100</f>
        <v>0</v>
      </c>
      <c r="I18" s="47">
        <f>G18/C18*100</f>
        <v>0</v>
      </c>
      <c r="J18" s="47"/>
      <c r="K18" s="47">
        <f>J18/B18*100</f>
        <v>0</v>
      </c>
      <c r="L18" s="47">
        <f>J18/C18*100</f>
        <v>0</v>
      </c>
    </row>
    <row r="19" spans="1:12" ht="60" x14ac:dyDescent="0.25">
      <c r="A19" s="15" t="s">
        <v>0</v>
      </c>
      <c r="B19" s="80">
        <v>0</v>
      </c>
      <c r="C19" s="47">
        <v>0</v>
      </c>
      <c r="D19" s="65"/>
      <c r="E19" s="47">
        <v>0</v>
      </c>
      <c r="F19" s="47">
        <v>0</v>
      </c>
      <c r="G19" s="47"/>
      <c r="H19" s="47">
        <v>0</v>
      </c>
      <c r="I19" s="47">
        <v>0</v>
      </c>
      <c r="J19" s="47"/>
      <c r="K19" s="47">
        <v>0</v>
      </c>
      <c r="L19" s="47">
        <v>0</v>
      </c>
    </row>
    <row r="20" spans="1:12" x14ac:dyDescent="0.25">
      <c r="A20" s="15" t="s">
        <v>119</v>
      </c>
      <c r="B20" s="80">
        <v>74.5</v>
      </c>
      <c r="C20" s="47">
        <v>198.4</v>
      </c>
      <c r="D20" s="65"/>
      <c r="E20" s="47">
        <f>D20/B20*100</f>
        <v>0</v>
      </c>
      <c r="F20" s="47">
        <f>D20/C20*100</f>
        <v>0</v>
      </c>
      <c r="G20" s="47"/>
      <c r="H20" s="47">
        <f>G20/B20*100</f>
        <v>0</v>
      </c>
      <c r="I20" s="47">
        <f>G20/C20*100</f>
        <v>0</v>
      </c>
      <c r="J20" s="47"/>
      <c r="K20" s="47">
        <f>J20/B20*100</f>
        <v>0</v>
      </c>
      <c r="L20" s="47">
        <f>J20/C20*100</f>
        <v>0</v>
      </c>
    </row>
    <row r="21" spans="1:12" x14ac:dyDescent="0.25">
      <c r="A21" s="15" t="s">
        <v>120</v>
      </c>
      <c r="B21" s="80">
        <v>453.2</v>
      </c>
      <c r="C21" s="47">
        <v>375.6</v>
      </c>
      <c r="D21" s="65">
        <v>27.2</v>
      </c>
      <c r="E21" s="47">
        <f>D21/B21*100</f>
        <v>6.0017652250661957</v>
      </c>
      <c r="F21" s="47">
        <f>D21/C21*100</f>
        <v>7.241746538871138</v>
      </c>
      <c r="G21" s="47"/>
      <c r="H21" s="47">
        <f>G21/B21*100</f>
        <v>0</v>
      </c>
      <c r="I21" s="47">
        <f>G21/C21*100</f>
        <v>0</v>
      </c>
      <c r="J21" s="47"/>
      <c r="K21" s="47">
        <f>J21/B21*100</f>
        <v>0</v>
      </c>
      <c r="L21" s="47">
        <f>J21/C21*100</f>
        <v>0</v>
      </c>
    </row>
    <row r="22" spans="1:12" ht="45" x14ac:dyDescent="0.25">
      <c r="A22" s="15" t="s">
        <v>121</v>
      </c>
      <c r="B22" s="80">
        <v>435803.4</v>
      </c>
      <c r="C22" s="47">
        <v>52911.3</v>
      </c>
      <c r="D22" s="65">
        <v>61960.4</v>
      </c>
      <c r="E22" s="47">
        <f>D22/B22*100</f>
        <v>14.217511841348646</v>
      </c>
      <c r="F22" s="47">
        <f>D22/C22*100</f>
        <v>117.10239589652871</v>
      </c>
      <c r="G22" s="47">
        <v>42425.9</v>
      </c>
      <c r="H22" s="47">
        <f>G22/B22*100</f>
        <v>9.7351007357904962</v>
      </c>
      <c r="I22" s="47">
        <f>G22/C22*100</f>
        <v>80.183061085250216</v>
      </c>
      <c r="J22" s="47">
        <v>42621.5</v>
      </c>
      <c r="K22" s="47">
        <f>J22/B22*100</f>
        <v>9.7799833594689716</v>
      </c>
      <c r="L22" s="47">
        <f>J22/C22*100</f>
        <v>80.552736372003707</v>
      </c>
    </row>
    <row r="23" spans="1:12" ht="45" x14ac:dyDescent="0.25">
      <c r="A23" s="15" t="s">
        <v>122</v>
      </c>
      <c r="B23" s="80">
        <v>0</v>
      </c>
      <c r="C23" s="47">
        <v>0</v>
      </c>
      <c r="D23" s="65"/>
      <c r="E23" s="47">
        <v>0</v>
      </c>
      <c r="F23" s="47">
        <v>0</v>
      </c>
      <c r="G23" s="47"/>
      <c r="H23" s="47">
        <v>0</v>
      </c>
      <c r="I23" s="47">
        <v>0</v>
      </c>
      <c r="J23" s="47"/>
      <c r="K23" s="47">
        <v>0</v>
      </c>
      <c r="L23" s="47">
        <v>0</v>
      </c>
    </row>
    <row r="24" spans="1:12" x14ac:dyDescent="0.25">
      <c r="A24" s="15" t="s">
        <v>123</v>
      </c>
      <c r="B24" s="80">
        <v>334.6</v>
      </c>
      <c r="C24" s="47">
        <v>333.1</v>
      </c>
      <c r="D24" s="65"/>
      <c r="E24" s="47">
        <f>D24/B24*100</f>
        <v>0</v>
      </c>
      <c r="F24" s="47">
        <f>D24/C24*100</f>
        <v>0</v>
      </c>
      <c r="G24" s="47"/>
      <c r="H24" s="47">
        <f>G24/B24*100</f>
        <v>0</v>
      </c>
      <c r="I24" s="47">
        <f>G24/C24*100</f>
        <v>0</v>
      </c>
      <c r="J24" s="47"/>
      <c r="K24" s="47">
        <f>J24/B24*100</f>
        <v>0</v>
      </c>
      <c r="L24" s="47">
        <f>J24/C24*100</f>
        <v>0</v>
      </c>
    </row>
    <row r="25" spans="1:12" x14ac:dyDescent="0.25">
      <c r="A25" s="15" t="s">
        <v>1</v>
      </c>
      <c r="B25" s="136">
        <v>0</v>
      </c>
      <c r="C25" s="47">
        <v>0</v>
      </c>
      <c r="D25" s="65"/>
      <c r="E25" s="47">
        <v>0</v>
      </c>
      <c r="F25" s="47">
        <v>0</v>
      </c>
      <c r="G25" s="47"/>
      <c r="H25" s="47">
        <v>0</v>
      </c>
      <c r="I25" s="47">
        <v>0</v>
      </c>
      <c r="J25" s="47"/>
      <c r="K25" s="47">
        <v>0</v>
      </c>
      <c r="L25" s="47">
        <v>0</v>
      </c>
    </row>
    <row r="26" spans="1:12" ht="60" x14ac:dyDescent="0.25">
      <c r="A26" s="15" t="s">
        <v>124</v>
      </c>
      <c r="B26" s="136">
        <v>0</v>
      </c>
      <c r="C26" s="47">
        <v>0</v>
      </c>
      <c r="D26" s="65"/>
      <c r="E26" s="47">
        <v>0</v>
      </c>
      <c r="F26" s="47">
        <v>0</v>
      </c>
      <c r="G26" s="47"/>
      <c r="H26" s="47">
        <v>0</v>
      </c>
      <c r="I26" s="47">
        <v>0</v>
      </c>
      <c r="J26" s="47"/>
      <c r="K26" s="47">
        <v>0</v>
      </c>
      <c r="L26" s="47">
        <v>0</v>
      </c>
    </row>
    <row r="27" spans="1:12" x14ac:dyDescent="0.25">
      <c r="A27" s="15" t="s">
        <v>2</v>
      </c>
      <c r="B27" s="136">
        <v>0</v>
      </c>
      <c r="C27" s="47">
        <v>2</v>
      </c>
      <c r="D27" s="65">
        <v>1245.9000000000001</v>
      </c>
      <c r="E27" s="47">
        <v>0</v>
      </c>
      <c r="F27" s="47">
        <f>D27/C27*100</f>
        <v>62295.000000000007</v>
      </c>
      <c r="G27" s="47">
        <v>210</v>
      </c>
      <c r="H27" s="47">
        <v>0</v>
      </c>
      <c r="I27" s="47">
        <f>G27/C27*100</f>
        <v>10500</v>
      </c>
      <c r="J27" s="47">
        <v>210</v>
      </c>
      <c r="K27" s="47">
        <v>0</v>
      </c>
      <c r="L27" s="47">
        <f>J27/C27*100</f>
        <v>10500</v>
      </c>
    </row>
    <row r="28" spans="1:12" ht="60.75" customHeight="1" x14ac:dyDescent="0.25">
      <c r="A28" s="15" t="s">
        <v>131</v>
      </c>
      <c r="B28" s="80">
        <v>248723.1</v>
      </c>
      <c r="C28" s="47">
        <v>36947.9</v>
      </c>
      <c r="D28" s="65">
        <v>90178.6</v>
      </c>
      <c r="E28" s="47">
        <f>D28/B28*100</f>
        <v>36.256624334450642</v>
      </c>
      <c r="F28" s="47">
        <f>D28/C28*100</f>
        <v>244.06962236013413</v>
      </c>
      <c r="G28" s="47">
        <v>14761</v>
      </c>
      <c r="H28" s="47">
        <f>G28/B28*100</f>
        <v>5.9347121357043235</v>
      </c>
      <c r="I28" s="47">
        <f>G28/C28*100</f>
        <v>39.950849709997051</v>
      </c>
      <c r="J28" s="47">
        <v>14761</v>
      </c>
      <c r="K28" s="47">
        <f>J28/B28*100</f>
        <v>5.9347121357043235</v>
      </c>
      <c r="L28" s="47">
        <f>J28/C28*100</f>
        <v>39.950849709997051</v>
      </c>
    </row>
    <row r="29" spans="1:12" x14ac:dyDescent="0.25">
      <c r="A29" s="15" t="s">
        <v>132</v>
      </c>
      <c r="B29" s="136"/>
      <c r="C29" s="47"/>
      <c r="D29" s="65"/>
      <c r="E29" s="47">
        <v>0</v>
      </c>
      <c r="F29" s="47">
        <v>0</v>
      </c>
      <c r="G29" s="47">
        <v>9300</v>
      </c>
      <c r="H29" s="47">
        <v>0</v>
      </c>
      <c r="I29" s="47">
        <v>0</v>
      </c>
      <c r="J29" s="47">
        <v>19580</v>
      </c>
      <c r="K29" s="47">
        <v>0</v>
      </c>
      <c r="L29" s="47">
        <v>0</v>
      </c>
    </row>
    <row r="30" spans="1:12" x14ac:dyDescent="0.25">
      <c r="A30" s="30" t="s">
        <v>150</v>
      </c>
      <c r="B30" s="136"/>
      <c r="C30" s="47"/>
      <c r="D30" s="65"/>
      <c r="E30" s="47">
        <v>0</v>
      </c>
      <c r="F30" s="47">
        <v>0</v>
      </c>
      <c r="G30" s="47"/>
      <c r="H30" s="47">
        <v>0</v>
      </c>
      <c r="I30" s="47">
        <v>0</v>
      </c>
      <c r="J30" s="47"/>
      <c r="K30" s="47">
        <v>0</v>
      </c>
      <c r="L30" s="47">
        <v>0</v>
      </c>
    </row>
    <row r="31" spans="1:12" ht="45" x14ac:dyDescent="0.25">
      <c r="A31" s="28" t="s">
        <v>160</v>
      </c>
      <c r="B31" s="80"/>
      <c r="C31" s="47"/>
      <c r="D31" s="65"/>
      <c r="E31" s="47">
        <v>0</v>
      </c>
      <c r="F31" s="47">
        <v>0</v>
      </c>
      <c r="G31" s="47"/>
      <c r="H31" s="47">
        <v>0</v>
      </c>
      <c r="I31" s="47">
        <v>0</v>
      </c>
      <c r="J31" s="47"/>
      <c r="K31" s="47">
        <v>0</v>
      </c>
      <c r="L31" s="47">
        <v>0</v>
      </c>
    </row>
    <row r="32" spans="1:12" ht="30" x14ac:dyDescent="0.25">
      <c r="A32" s="28" t="s">
        <v>163</v>
      </c>
      <c r="B32" s="136"/>
      <c r="C32" s="47"/>
      <c r="D32" s="65"/>
      <c r="E32" s="47">
        <v>0</v>
      </c>
      <c r="F32" s="47">
        <v>0</v>
      </c>
      <c r="G32" s="47"/>
      <c r="H32" s="47">
        <v>0</v>
      </c>
      <c r="I32" s="47">
        <v>0</v>
      </c>
      <c r="J32" s="47"/>
      <c r="K32" s="47">
        <v>0</v>
      </c>
      <c r="L32" s="47">
        <v>0</v>
      </c>
    </row>
    <row r="33" spans="1:12" x14ac:dyDescent="0.25">
      <c r="A33" s="4" t="s">
        <v>6</v>
      </c>
      <c r="B33" s="66">
        <v>1381973.8400000003</v>
      </c>
      <c r="C33" s="66">
        <v>793362.00000000012</v>
      </c>
      <c r="D33" s="66">
        <v>867435.4</v>
      </c>
      <c r="E33" s="47">
        <f>D33/B33*100</f>
        <v>62.76785962894926</v>
      </c>
      <c r="F33" s="47">
        <f>D33/C33*100</f>
        <v>109.33664581868048</v>
      </c>
      <c r="G33" s="66">
        <v>713503.6</v>
      </c>
      <c r="H33" s="47">
        <f>G33/B33*100</f>
        <v>51.629313041120938</v>
      </c>
      <c r="I33" s="47">
        <f>G33/C33*100</f>
        <v>89.934178848999551</v>
      </c>
      <c r="J33" s="66">
        <v>677185.1</v>
      </c>
      <c r="K33" s="47">
        <f>J33/B33*100</f>
        <v>49.001296580259421</v>
      </c>
      <c r="L33" s="47">
        <f>J33/C33*100</f>
        <v>85.356382080311363</v>
      </c>
    </row>
    <row r="34" spans="1:12" x14ac:dyDescent="0.25">
      <c r="A34" s="9" t="s">
        <v>24</v>
      </c>
      <c r="B34" s="61">
        <v>-11559.159999999683</v>
      </c>
      <c r="C34" s="61">
        <v>13855.400000000023</v>
      </c>
      <c r="D34" s="61">
        <v>7215</v>
      </c>
      <c r="E34" s="47">
        <f>D34/B34*100</f>
        <v>-62.418030375911385</v>
      </c>
      <c r="F34" s="47">
        <f>D34/C34*100</f>
        <v>52.073559767310854</v>
      </c>
      <c r="G34" s="61">
        <v>8637</v>
      </c>
      <c r="H34" s="47">
        <f>G34/B34*100</f>
        <v>-74.719962350207425</v>
      </c>
      <c r="I34" s="47">
        <f>G34/C34*100</f>
        <v>62.33670626614883</v>
      </c>
      <c r="J34" s="61">
        <v>10870</v>
      </c>
      <c r="K34" s="47">
        <f>J34/B34*100</f>
        <v>-94.037975077776395</v>
      </c>
      <c r="L34" s="47">
        <f>J34/C34*100</f>
        <v>78.453166274520996</v>
      </c>
    </row>
    <row r="35" spans="1:12" ht="45" x14ac:dyDescent="0.25">
      <c r="A35" s="19" t="s">
        <v>209</v>
      </c>
      <c r="B35" s="61">
        <v>-11.385149376922795</v>
      </c>
      <c r="C35" s="61">
        <v>9.1970365886119492</v>
      </c>
      <c r="D35" s="61">
        <v>4.9995114822460174</v>
      </c>
      <c r="E35" s="47">
        <f>D35/B35*100</f>
        <v>-43.912568177452385</v>
      </c>
      <c r="F35" s="47">
        <f>D35/C35*100</f>
        <v>54.360026015733865</v>
      </c>
      <c r="G35" s="61">
        <v>4.4344019641366392</v>
      </c>
      <c r="H35" s="47">
        <f>G35/B35*100</f>
        <v>-38.949001170990165</v>
      </c>
      <c r="I35" s="47">
        <f>G35/C35*100</f>
        <v>48.215552057577447</v>
      </c>
      <c r="J35" s="61">
        <v>4.996713293463821</v>
      </c>
      <c r="K35" s="47">
        <f>J35/B35*100</f>
        <v>-43.887990645005878</v>
      </c>
      <c r="L35" s="47">
        <f>J35/C35*100</f>
        <v>54.329601120114098</v>
      </c>
    </row>
    <row r="36" spans="1:12" ht="105" x14ac:dyDescent="0.25">
      <c r="A36" s="24" t="s">
        <v>205</v>
      </c>
      <c r="B36" s="127"/>
      <c r="C36" s="61"/>
      <c r="D36" s="61"/>
      <c r="E36" s="47">
        <v>0</v>
      </c>
      <c r="F36" s="47">
        <v>0</v>
      </c>
      <c r="G36" s="61"/>
      <c r="H36" s="47">
        <v>0</v>
      </c>
      <c r="I36" s="47">
        <v>0</v>
      </c>
      <c r="J36" s="61"/>
      <c r="K36" s="47">
        <v>0</v>
      </c>
      <c r="L36" s="47" t="e">
        <f>J36/C36*100</f>
        <v>#DIV/0!</v>
      </c>
    </row>
    <row r="37" spans="1:12" ht="60" x14ac:dyDescent="0.25">
      <c r="A37" s="24" t="s">
        <v>206</v>
      </c>
      <c r="B37" s="127">
        <v>0</v>
      </c>
      <c r="C37" s="61">
        <v>9.1970365886119492</v>
      </c>
      <c r="D37" s="61">
        <v>4.9995114822460174</v>
      </c>
      <c r="E37" s="47">
        <v>0</v>
      </c>
      <c r="F37" s="47">
        <f>D37/C37*100</f>
        <v>54.360026015733865</v>
      </c>
      <c r="G37" s="61">
        <v>4.4344019641366392</v>
      </c>
      <c r="H37" s="47">
        <v>0</v>
      </c>
      <c r="I37" s="47">
        <f>G37/C37*100</f>
        <v>48.215552057577447</v>
      </c>
      <c r="J37" s="61">
        <v>4.996713293463821</v>
      </c>
      <c r="K37" s="47">
        <v>0</v>
      </c>
      <c r="L37" s="47">
        <f>J37/C37*100</f>
        <v>54.329601120114098</v>
      </c>
    </row>
    <row r="38" spans="1:12" x14ac:dyDescent="0.25">
      <c r="A38" s="31" t="s">
        <v>161</v>
      </c>
      <c r="B38" s="61">
        <v>0</v>
      </c>
      <c r="C38" s="61">
        <v>0</v>
      </c>
      <c r="D38" s="61">
        <v>0</v>
      </c>
      <c r="E38" s="47">
        <v>0</v>
      </c>
      <c r="F38" s="47">
        <v>0</v>
      </c>
      <c r="G38" s="61">
        <v>0</v>
      </c>
      <c r="H38" s="47">
        <v>0</v>
      </c>
      <c r="I38" s="47">
        <v>0</v>
      </c>
      <c r="J38" s="61">
        <v>0</v>
      </c>
      <c r="K38" s="47">
        <v>0</v>
      </c>
      <c r="L38" s="47">
        <v>0</v>
      </c>
    </row>
    <row r="39" spans="1:12" x14ac:dyDescent="0.25">
      <c r="A39" s="31" t="s">
        <v>168</v>
      </c>
      <c r="B39" s="129"/>
      <c r="C39" s="61"/>
      <c r="D39" s="61">
        <v>0</v>
      </c>
      <c r="E39" s="47">
        <v>0</v>
      </c>
      <c r="F39" s="47">
        <v>0</v>
      </c>
      <c r="G39" s="61">
        <v>0</v>
      </c>
      <c r="H39" s="47">
        <v>0</v>
      </c>
      <c r="I39" s="47">
        <v>0</v>
      </c>
      <c r="J39" s="61">
        <v>0</v>
      </c>
      <c r="K39" s="47">
        <v>0</v>
      </c>
      <c r="L39" s="47">
        <v>0</v>
      </c>
    </row>
    <row r="40" spans="1:12" ht="30" x14ac:dyDescent="0.25">
      <c r="A40" s="31" t="s">
        <v>169</v>
      </c>
      <c r="B40" s="129"/>
      <c r="C40" s="61"/>
      <c r="D40" s="61"/>
      <c r="E40" s="47">
        <v>0</v>
      </c>
      <c r="F40" s="47">
        <v>0</v>
      </c>
      <c r="G40" s="61">
        <v>0</v>
      </c>
      <c r="H40" s="47">
        <v>0</v>
      </c>
      <c r="I40" s="47">
        <v>0</v>
      </c>
      <c r="J40" s="61">
        <v>0</v>
      </c>
      <c r="K40" s="47">
        <v>0</v>
      </c>
      <c r="L40" s="47">
        <v>0</v>
      </c>
    </row>
    <row r="41" spans="1:12" ht="60" x14ac:dyDescent="0.25">
      <c r="A41" s="24" t="s">
        <v>207</v>
      </c>
      <c r="B41" s="127"/>
      <c r="C41" s="61"/>
      <c r="D41" s="61"/>
      <c r="E41" s="47">
        <v>0</v>
      </c>
      <c r="F41" s="47">
        <v>0</v>
      </c>
      <c r="G41" s="61"/>
      <c r="H41" s="47">
        <v>0</v>
      </c>
      <c r="I41" s="47">
        <v>0</v>
      </c>
      <c r="J41" s="61"/>
      <c r="K41" s="47">
        <v>0</v>
      </c>
      <c r="L41" s="47">
        <v>0</v>
      </c>
    </row>
    <row r="42" spans="1:12" x14ac:dyDescent="0.25">
      <c r="A42" s="139" t="s">
        <v>28</v>
      </c>
      <c r="B42" s="129"/>
      <c r="C42" s="61"/>
      <c r="D42" s="61"/>
      <c r="E42" s="47">
        <v>0</v>
      </c>
      <c r="F42" s="47">
        <v>0</v>
      </c>
      <c r="G42" s="61"/>
      <c r="H42" s="47">
        <v>0</v>
      </c>
      <c r="I42" s="47">
        <v>0</v>
      </c>
      <c r="J42" s="61"/>
      <c r="K42" s="47">
        <v>0</v>
      </c>
      <c r="L42" s="47">
        <v>0</v>
      </c>
    </row>
    <row r="43" spans="1:12" x14ac:dyDescent="0.25">
      <c r="A43" s="137" t="s">
        <v>29</v>
      </c>
      <c r="B43" s="127">
        <v>61197.5</v>
      </c>
      <c r="C43" s="127">
        <v>64797.399999999994</v>
      </c>
      <c r="D43" s="61">
        <v>78133.800000000017</v>
      </c>
      <c r="E43" s="47">
        <f>D43/B43*100</f>
        <v>127.67482331794602</v>
      </c>
      <c r="F43" s="47">
        <f>D43/C43*100</f>
        <v>120.58169000608052</v>
      </c>
      <c r="G43" s="61">
        <v>86838.1</v>
      </c>
      <c r="H43" s="47">
        <f>G43/B43*100</f>
        <v>141.89811675313535</v>
      </c>
      <c r="I43" s="47">
        <f>G43/C43*100</f>
        <v>134.01479071691148</v>
      </c>
      <c r="J43" s="61">
        <v>100207.1</v>
      </c>
      <c r="K43" s="47">
        <f>J43/B43*100</f>
        <v>163.74378038318559</v>
      </c>
      <c r="L43" s="47">
        <f>J43/C43*100</f>
        <v>154.64679138360492</v>
      </c>
    </row>
    <row r="44" spans="1:12" ht="45" x14ac:dyDescent="0.25">
      <c r="A44" s="9" t="s">
        <v>30</v>
      </c>
      <c r="B44" s="127">
        <v>2537.5</v>
      </c>
      <c r="C44" s="61">
        <v>2791.8</v>
      </c>
      <c r="D44" s="61">
        <v>2250.4</v>
      </c>
      <c r="E44" s="47">
        <f>D44/B44*100</f>
        <v>88.685714285714283</v>
      </c>
      <c r="F44" s="47">
        <f>D44/C44*100</f>
        <v>80.607493373450822</v>
      </c>
      <c r="G44" s="61">
        <v>2340.3000000000002</v>
      </c>
      <c r="H44" s="47">
        <f>G44/B44*100</f>
        <v>92.228571428571442</v>
      </c>
      <c r="I44" s="47">
        <f>G44/C44*100</f>
        <v>83.827638082957236</v>
      </c>
      <c r="J44" s="61">
        <v>2434</v>
      </c>
      <c r="K44" s="47">
        <f>J44/B44*100</f>
        <v>95.921182266009851</v>
      </c>
      <c r="L44" s="47">
        <f>J44/C44*100</f>
        <v>87.183895694533987</v>
      </c>
    </row>
    <row r="45" spans="1:12" ht="60" x14ac:dyDescent="0.25">
      <c r="A45" s="9" t="s">
        <v>31</v>
      </c>
      <c r="B45" s="127">
        <v>4214.5</v>
      </c>
      <c r="C45" s="61">
        <v>4540.3</v>
      </c>
      <c r="D45" s="61">
        <v>5542.3</v>
      </c>
      <c r="E45" s="47">
        <f>D45/B45*100</f>
        <v>131.50551666864396</v>
      </c>
      <c r="F45" s="47">
        <f>D45/C45*100</f>
        <v>122.06902627579674</v>
      </c>
      <c r="G45" s="61">
        <v>5600.8</v>
      </c>
      <c r="H45" s="47">
        <f>G45/B45*100</f>
        <v>132.89358168228736</v>
      </c>
      <c r="I45" s="47">
        <f>G45/C45*100</f>
        <v>123.35748739070105</v>
      </c>
      <c r="J45" s="61">
        <v>5825.2</v>
      </c>
      <c r="K45" s="47">
        <f>J45/B45*100</f>
        <v>138.2180567089809</v>
      </c>
      <c r="L45" s="47">
        <f>J45/C45*100</f>
        <v>128.29989207761599</v>
      </c>
    </row>
    <row r="46" spans="1:12" ht="60" x14ac:dyDescent="0.25">
      <c r="A46" s="9" t="s">
        <v>32</v>
      </c>
      <c r="B46" s="127">
        <v>37914.199999999997</v>
      </c>
      <c r="C46" s="61">
        <v>39074.5</v>
      </c>
      <c r="D46" s="61">
        <v>48075.9</v>
      </c>
      <c r="E46" s="47">
        <f>D46/B46*100</f>
        <v>126.80183150376378</v>
      </c>
      <c r="F46" s="47">
        <f>D46/C46*100</f>
        <v>123.03650718499277</v>
      </c>
      <c r="G46" s="61">
        <v>47861.8</v>
      </c>
      <c r="H46" s="47">
        <f>G46/B46*100</f>
        <v>126.23713542683217</v>
      </c>
      <c r="I46" s="47">
        <f>G46/C46*100</f>
        <v>122.48857950837504</v>
      </c>
      <c r="J46" s="61">
        <v>49779.6</v>
      </c>
      <c r="K46" s="47">
        <f>J46/B46*100</f>
        <v>131.29539855779629</v>
      </c>
      <c r="L46" s="47">
        <f>J46/C46*100</f>
        <v>127.39663975226809</v>
      </c>
    </row>
    <row r="47" spans="1:12" x14ac:dyDescent="0.25">
      <c r="A47" s="9" t="s">
        <v>33</v>
      </c>
      <c r="B47" s="127">
        <v>0</v>
      </c>
      <c r="C47" s="61">
        <v>0</v>
      </c>
      <c r="D47" s="61"/>
      <c r="E47" s="47">
        <v>0</v>
      </c>
      <c r="F47" s="47">
        <v>0</v>
      </c>
      <c r="G47" s="61"/>
      <c r="H47" s="47">
        <v>0</v>
      </c>
      <c r="I47" s="47">
        <v>0</v>
      </c>
      <c r="J47" s="61"/>
      <c r="K47" s="47">
        <v>0</v>
      </c>
      <c r="L47" s="47">
        <v>0</v>
      </c>
    </row>
    <row r="48" spans="1:12" ht="45" x14ac:dyDescent="0.25">
      <c r="A48" s="9" t="s">
        <v>34</v>
      </c>
      <c r="B48" s="127">
        <v>12475.8</v>
      </c>
      <c r="C48" s="61">
        <v>13048.8</v>
      </c>
      <c r="D48" s="61">
        <v>16246.1</v>
      </c>
      <c r="E48" s="47">
        <f>D48/B48*100</f>
        <v>130.2209076772632</v>
      </c>
      <c r="F48" s="47">
        <f>D48/C48*100</f>
        <v>124.50263625774018</v>
      </c>
      <c r="G48" s="61">
        <v>16658.2</v>
      </c>
      <c r="H48" s="47">
        <f>G48/B48*100</f>
        <v>133.52410266275513</v>
      </c>
      <c r="I48" s="47">
        <f>G48/C48*100</f>
        <v>127.66078106799095</v>
      </c>
      <c r="J48" s="61">
        <v>17325.5</v>
      </c>
      <c r="K48" s="47">
        <f>J48/B48*100</f>
        <v>138.87285785280304</v>
      </c>
      <c r="L48" s="47">
        <f>J48/C48*100</f>
        <v>132.77466127153454</v>
      </c>
    </row>
    <row r="49" spans="1:12" x14ac:dyDescent="0.25">
      <c r="A49" s="9" t="s">
        <v>35</v>
      </c>
      <c r="B49" s="127">
        <v>5.2</v>
      </c>
      <c r="C49" s="61">
        <v>0</v>
      </c>
      <c r="D49" s="61"/>
      <c r="E49" s="47">
        <f>D49/B49*100</f>
        <v>0</v>
      </c>
      <c r="F49" s="47">
        <v>0</v>
      </c>
      <c r="G49" s="61"/>
      <c r="H49" s="47">
        <f>G49/B49*100</f>
        <v>0</v>
      </c>
      <c r="I49" s="47">
        <v>0</v>
      </c>
      <c r="J49" s="61"/>
      <c r="K49" s="47">
        <f>J49/B49*100</f>
        <v>0</v>
      </c>
      <c r="L49" s="47">
        <v>0</v>
      </c>
    </row>
    <row r="50" spans="1:12" ht="30" x14ac:dyDescent="0.25">
      <c r="A50" s="9" t="s">
        <v>36</v>
      </c>
      <c r="B50" s="129">
        <v>0</v>
      </c>
      <c r="C50" s="61">
        <v>0</v>
      </c>
      <c r="D50" s="61"/>
      <c r="E50" s="47">
        <v>0</v>
      </c>
      <c r="F50" s="47">
        <v>0</v>
      </c>
      <c r="G50" s="61"/>
      <c r="H50" s="47">
        <v>0</v>
      </c>
      <c r="I50" s="47">
        <v>0</v>
      </c>
      <c r="J50" s="61"/>
      <c r="K50" s="47">
        <v>0</v>
      </c>
      <c r="L50" s="47">
        <v>0</v>
      </c>
    </row>
    <row r="51" spans="1:12" x14ac:dyDescent="0.25">
      <c r="A51" s="9" t="s">
        <v>165</v>
      </c>
      <c r="B51" s="127">
        <v>0</v>
      </c>
      <c r="C51" s="61">
        <v>0</v>
      </c>
      <c r="D51" s="61"/>
      <c r="E51" s="47">
        <v>0</v>
      </c>
      <c r="F51" s="47">
        <v>0</v>
      </c>
      <c r="G51" s="61"/>
      <c r="H51" s="47">
        <v>0</v>
      </c>
      <c r="I51" s="47">
        <v>0</v>
      </c>
      <c r="J51" s="61"/>
      <c r="K51" s="47">
        <v>0</v>
      </c>
      <c r="L51" s="47">
        <v>0</v>
      </c>
    </row>
    <row r="52" spans="1:12" x14ac:dyDescent="0.25">
      <c r="A52" s="9" t="s">
        <v>37</v>
      </c>
      <c r="B52" s="127">
        <v>0</v>
      </c>
      <c r="C52" s="61">
        <v>0</v>
      </c>
      <c r="D52" s="61">
        <v>210</v>
      </c>
      <c r="E52" s="47">
        <v>0</v>
      </c>
      <c r="F52" s="47">
        <v>0</v>
      </c>
      <c r="G52" s="61">
        <v>210</v>
      </c>
      <c r="H52" s="47">
        <v>0</v>
      </c>
      <c r="I52" s="47">
        <v>0</v>
      </c>
      <c r="J52" s="61">
        <v>210</v>
      </c>
      <c r="K52" s="47">
        <v>0</v>
      </c>
      <c r="L52" s="47">
        <v>0</v>
      </c>
    </row>
    <row r="53" spans="1:12" ht="30" x14ac:dyDescent="0.25">
      <c r="A53" s="9" t="s">
        <v>143</v>
      </c>
      <c r="B53" s="127">
        <v>0</v>
      </c>
      <c r="C53" s="61">
        <v>0</v>
      </c>
      <c r="D53" s="61"/>
      <c r="E53" s="47">
        <v>0</v>
      </c>
      <c r="F53" s="47">
        <v>0</v>
      </c>
      <c r="G53" s="61"/>
      <c r="H53" s="47">
        <v>0</v>
      </c>
      <c r="I53" s="47">
        <v>0</v>
      </c>
      <c r="J53" s="61"/>
      <c r="K53" s="47">
        <v>0</v>
      </c>
      <c r="L53" s="47">
        <v>0</v>
      </c>
    </row>
    <row r="54" spans="1:12" x14ac:dyDescent="0.25">
      <c r="A54" s="9" t="s">
        <v>38</v>
      </c>
      <c r="B54" s="127">
        <v>4050.3</v>
      </c>
      <c r="C54" s="61">
        <v>5342</v>
      </c>
      <c r="D54" s="61">
        <v>5809.1</v>
      </c>
      <c r="E54" s="47">
        <f>D54/B54*100</f>
        <v>143.42394390538973</v>
      </c>
      <c r="F54" s="47">
        <f>D54/C54*100</f>
        <v>108.74391613627856</v>
      </c>
      <c r="G54" s="61">
        <v>14167</v>
      </c>
      <c r="H54" s="47">
        <f>G54/B54*100</f>
        <v>349.77655976100533</v>
      </c>
      <c r="I54" s="47">
        <f>G54/C54*100</f>
        <v>265.20029951329087</v>
      </c>
      <c r="J54" s="61">
        <v>24632.799999999999</v>
      </c>
      <c r="K54" s="47">
        <f>J54/B54*100</f>
        <v>608.17223415549461</v>
      </c>
      <c r="L54" s="47">
        <f>J54/C54*100</f>
        <v>461.11568700861102</v>
      </c>
    </row>
    <row r="55" spans="1:12" x14ac:dyDescent="0.25">
      <c r="A55" s="137" t="s">
        <v>39</v>
      </c>
      <c r="B55" s="129">
        <v>0</v>
      </c>
      <c r="C55" s="129">
        <v>0</v>
      </c>
      <c r="D55" s="61">
        <v>0</v>
      </c>
      <c r="E55" s="47">
        <v>0</v>
      </c>
      <c r="F55" s="47">
        <v>0</v>
      </c>
      <c r="G55" s="61">
        <v>0</v>
      </c>
      <c r="H55" s="47">
        <v>0</v>
      </c>
      <c r="I55" s="47">
        <v>0</v>
      </c>
      <c r="J55" s="61">
        <v>0</v>
      </c>
      <c r="K55" s="47">
        <v>0</v>
      </c>
      <c r="L55" s="47">
        <v>0</v>
      </c>
    </row>
    <row r="56" spans="1:12" x14ac:dyDescent="0.25">
      <c r="A56" s="9" t="s">
        <v>40</v>
      </c>
      <c r="B56" s="127">
        <v>0</v>
      </c>
      <c r="C56" s="61">
        <v>0</v>
      </c>
      <c r="D56" s="61"/>
      <c r="E56" s="47">
        <v>0</v>
      </c>
      <c r="F56" s="47">
        <v>0</v>
      </c>
      <c r="G56" s="61"/>
      <c r="H56" s="47">
        <v>0</v>
      </c>
      <c r="I56" s="47">
        <v>0</v>
      </c>
      <c r="J56" s="61"/>
      <c r="K56" s="47">
        <v>0</v>
      </c>
      <c r="L56" s="47">
        <v>0</v>
      </c>
    </row>
    <row r="57" spans="1:12" x14ac:dyDescent="0.25">
      <c r="A57" s="9" t="s">
        <v>41</v>
      </c>
      <c r="B57" s="127">
        <v>0</v>
      </c>
      <c r="C57" s="61">
        <v>0</v>
      </c>
      <c r="D57" s="61"/>
      <c r="E57" s="47">
        <v>0</v>
      </c>
      <c r="F57" s="47">
        <v>0</v>
      </c>
      <c r="G57" s="61"/>
      <c r="H57" s="47">
        <v>0</v>
      </c>
      <c r="I57" s="47">
        <v>0</v>
      </c>
      <c r="J57" s="61"/>
      <c r="K57" s="47">
        <v>0</v>
      </c>
      <c r="L57" s="47">
        <v>0</v>
      </c>
    </row>
    <row r="58" spans="1:12" x14ac:dyDescent="0.25">
      <c r="A58" s="9" t="s">
        <v>42</v>
      </c>
      <c r="B58" s="129">
        <v>0</v>
      </c>
      <c r="C58" s="61">
        <v>0</v>
      </c>
      <c r="D58" s="61"/>
      <c r="E58" s="47">
        <v>0</v>
      </c>
      <c r="F58" s="47">
        <v>0</v>
      </c>
      <c r="G58" s="61"/>
      <c r="H58" s="47">
        <v>0</v>
      </c>
      <c r="I58" s="47">
        <v>0</v>
      </c>
      <c r="J58" s="61"/>
      <c r="K58" s="47">
        <v>0</v>
      </c>
      <c r="L58" s="47">
        <v>0</v>
      </c>
    </row>
    <row r="59" spans="1:12" ht="30" x14ac:dyDescent="0.25">
      <c r="A59" s="137" t="s">
        <v>43</v>
      </c>
      <c r="B59" s="127">
        <v>2447.8000000000002</v>
      </c>
      <c r="C59" s="127">
        <v>3149.7</v>
      </c>
      <c r="D59" s="61">
        <v>3887.6</v>
      </c>
      <c r="E59" s="47">
        <f>D59/B59*100</f>
        <v>158.82016504616391</v>
      </c>
      <c r="F59" s="47">
        <f>D59/C59*100</f>
        <v>123.42762802806617</v>
      </c>
      <c r="G59" s="61">
        <v>3988.8</v>
      </c>
      <c r="H59" s="47">
        <f>G59/B59*100</f>
        <v>162.95448974589425</v>
      </c>
      <c r="I59" s="47">
        <f>G59/C59*100</f>
        <v>126.64063244118489</v>
      </c>
      <c r="J59" s="61">
        <v>4139.8999999999996</v>
      </c>
      <c r="K59" s="47">
        <f>J59/B59*100</f>
        <v>169.12737968788295</v>
      </c>
      <c r="L59" s="47">
        <f>J59/C59*100</f>
        <v>131.43791472203702</v>
      </c>
    </row>
    <row r="60" spans="1:12" x14ac:dyDescent="0.25">
      <c r="A60" s="9" t="s">
        <v>44</v>
      </c>
      <c r="B60" s="127">
        <v>0</v>
      </c>
      <c r="C60" s="61">
        <v>0</v>
      </c>
      <c r="D60" s="61"/>
      <c r="E60" s="47">
        <v>0</v>
      </c>
      <c r="F60" s="47">
        <v>0</v>
      </c>
      <c r="G60" s="61"/>
      <c r="H60" s="47">
        <v>0</v>
      </c>
      <c r="I60" s="47">
        <v>0</v>
      </c>
      <c r="J60" s="61"/>
      <c r="K60" s="47">
        <v>0</v>
      </c>
      <c r="L60" s="47">
        <v>0</v>
      </c>
    </row>
    <row r="61" spans="1:12" x14ac:dyDescent="0.25">
      <c r="A61" s="9" t="s">
        <v>170</v>
      </c>
      <c r="B61" s="127">
        <v>0</v>
      </c>
      <c r="C61" s="61">
        <v>2</v>
      </c>
      <c r="D61" s="61">
        <v>212</v>
      </c>
      <c r="E61" s="47">
        <v>0</v>
      </c>
      <c r="F61" s="47">
        <f>D61/C61*100</f>
        <v>10600</v>
      </c>
      <c r="G61" s="61">
        <v>212</v>
      </c>
      <c r="H61" s="47">
        <v>0</v>
      </c>
      <c r="I61" s="47">
        <f>G61/C61*100</f>
        <v>10600</v>
      </c>
      <c r="J61" s="61">
        <v>212</v>
      </c>
      <c r="K61" s="47">
        <v>0</v>
      </c>
      <c r="L61" s="47">
        <f>J61/C61*100</f>
        <v>10600</v>
      </c>
    </row>
    <row r="62" spans="1:12" ht="45" x14ac:dyDescent="0.25">
      <c r="A62" s="9" t="s">
        <v>172</v>
      </c>
      <c r="B62" s="127">
        <v>2447.8000000000002</v>
      </c>
      <c r="C62" s="61">
        <v>3147.7</v>
      </c>
      <c r="D62" s="61">
        <v>3675.6</v>
      </c>
      <c r="E62" s="47">
        <f>D62/B62*100</f>
        <v>150.1593267423809</v>
      </c>
      <c r="F62" s="47">
        <f>D62/C62*100</f>
        <v>116.77097563300187</v>
      </c>
      <c r="G62" s="61">
        <v>3776.8</v>
      </c>
      <c r="H62" s="47">
        <f>G62/B62*100</f>
        <v>154.2936514421113</v>
      </c>
      <c r="I62" s="47">
        <f>G62/C62*100</f>
        <v>119.98602153953681</v>
      </c>
      <c r="J62" s="61">
        <v>3927.9</v>
      </c>
      <c r="K62" s="47">
        <f>J62/B62*100</f>
        <v>160.4665413841</v>
      </c>
      <c r="L62" s="47">
        <f>J62/C62*100</f>
        <v>124.78635193951139</v>
      </c>
    </row>
    <row r="63" spans="1:12" x14ac:dyDescent="0.25">
      <c r="A63" s="9" t="s">
        <v>45</v>
      </c>
      <c r="B63" s="129">
        <v>0</v>
      </c>
      <c r="C63" s="61">
        <v>0</v>
      </c>
      <c r="D63" s="61"/>
      <c r="E63" s="47">
        <v>0</v>
      </c>
      <c r="F63" s="47">
        <v>0</v>
      </c>
      <c r="G63" s="61"/>
      <c r="H63" s="47">
        <v>0</v>
      </c>
      <c r="I63" s="47">
        <v>0</v>
      </c>
      <c r="J63" s="61"/>
      <c r="K63" s="47">
        <v>0</v>
      </c>
      <c r="L63" s="47">
        <v>0</v>
      </c>
    </row>
    <row r="64" spans="1:12" x14ac:dyDescent="0.25">
      <c r="A64" s="9" t="s">
        <v>46</v>
      </c>
      <c r="B64" s="129">
        <v>0</v>
      </c>
      <c r="C64" s="61">
        <v>0</v>
      </c>
      <c r="D64" s="61"/>
      <c r="E64" s="47">
        <v>0</v>
      </c>
      <c r="F64" s="47">
        <v>0</v>
      </c>
      <c r="G64" s="61"/>
      <c r="H64" s="47">
        <v>0</v>
      </c>
      <c r="I64" s="47">
        <v>0</v>
      </c>
      <c r="J64" s="61"/>
      <c r="K64" s="47">
        <v>0</v>
      </c>
      <c r="L64" s="47">
        <v>0</v>
      </c>
    </row>
    <row r="65" spans="1:12" ht="30" x14ac:dyDescent="0.25">
      <c r="A65" s="9" t="s">
        <v>47</v>
      </c>
      <c r="B65" s="127">
        <v>0</v>
      </c>
      <c r="C65" s="61">
        <v>0</v>
      </c>
      <c r="D65" s="61"/>
      <c r="E65" s="47">
        <v>0</v>
      </c>
      <c r="F65" s="47">
        <v>0</v>
      </c>
      <c r="G65" s="61"/>
      <c r="H65" s="47">
        <v>0</v>
      </c>
      <c r="I65" s="47">
        <v>0</v>
      </c>
      <c r="J65" s="61"/>
      <c r="K65" s="47">
        <v>0</v>
      </c>
      <c r="L65" s="47">
        <v>0</v>
      </c>
    </row>
    <row r="66" spans="1:12" x14ac:dyDescent="0.25">
      <c r="A66" s="137" t="s">
        <v>48</v>
      </c>
      <c r="B66" s="129">
        <v>276190</v>
      </c>
      <c r="C66" s="129">
        <v>943.30000000000007</v>
      </c>
      <c r="D66" s="61">
        <v>2439.5</v>
      </c>
      <c r="E66" s="47">
        <f>D66/B66*100</f>
        <v>0.88326876425649015</v>
      </c>
      <c r="F66" s="47">
        <f>D66/C66*100</f>
        <v>258.61337856461358</v>
      </c>
      <c r="G66" s="61">
        <v>2583.6</v>
      </c>
      <c r="H66" s="47">
        <f>G66/B66*100</f>
        <v>0.9354429921430899</v>
      </c>
      <c r="I66" s="47">
        <f>G66/C66*100</f>
        <v>273.88953673274671</v>
      </c>
      <c r="J66" s="61">
        <v>2583.6</v>
      </c>
      <c r="K66" s="47">
        <f>J66/B66*100</f>
        <v>0.9354429921430899</v>
      </c>
      <c r="L66" s="47">
        <f>J66/C66*100</f>
        <v>273.88953673274671</v>
      </c>
    </row>
    <row r="67" spans="1:12" x14ac:dyDescent="0.25">
      <c r="A67" s="9" t="s">
        <v>49</v>
      </c>
      <c r="B67" s="127">
        <v>0</v>
      </c>
      <c r="C67" s="61">
        <v>0</v>
      </c>
      <c r="D67" s="61"/>
      <c r="E67" s="47">
        <v>0</v>
      </c>
      <c r="F67" s="47">
        <v>0</v>
      </c>
      <c r="G67" s="61"/>
      <c r="H67" s="47">
        <v>0</v>
      </c>
      <c r="I67" s="47">
        <v>0</v>
      </c>
      <c r="J67" s="61"/>
      <c r="K67" s="47">
        <v>0</v>
      </c>
      <c r="L67" s="47">
        <v>0</v>
      </c>
    </row>
    <row r="68" spans="1:12" x14ac:dyDescent="0.25">
      <c r="A68" s="9" t="s">
        <v>171</v>
      </c>
      <c r="B68" s="127">
        <v>0</v>
      </c>
      <c r="C68" s="61">
        <v>0</v>
      </c>
      <c r="D68" s="61"/>
      <c r="E68" s="47">
        <v>0</v>
      </c>
      <c r="F68" s="47">
        <v>0</v>
      </c>
      <c r="G68" s="61"/>
      <c r="H68" s="47">
        <v>0</v>
      </c>
      <c r="I68" s="47">
        <v>0</v>
      </c>
      <c r="J68" s="61"/>
      <c r="K68" s="47">
        <v>0</v>
      </c>
      <c r="L68" s="47">
        <v>0</v>
      </c>
    </row>
    <row r="69" spans="1:12" x14ac:dyDescent="0.25">
      <c r="A69" s="9" t="s">
        <v>50</v>
      </c>
      <c r="B69" s="129">
        <v>78.5</v>
      </c>
      <c r="C69" s="61">
        <v>823.7</v>
      </c>
      <c r="D69" s="61">
        <v>824.9</v>
      </c>
      <c r="E69" s="47">
        <f>D69/B69*100</f>
        <v>1050.8280254777069</v>
      </c>
      <c r="F69" s="47">
        <f>D69/C69*100</f>
        <v>100.14568410829186</v>
      </c>
      <c r="G69" s="61">
        <v>824.9</v>
      </c>
      <c r="H69" s="47">
        <f>G69/B69*100</f>
        <v>1050.8280254777069</v>
      </c>
      <c r="I69" s="47">
        <f>G69/C69*100</f>
        <v>100.14568410829186</v>
      </c>
      <c r="J69" s="61">
        <v>824.9</v>
      </c>
      <c r="K69" s="47">
        <f>J69/B69*100</f>
        <v>1050.8280254777069</v>
      </c>
      <c r="L69" s="47">
        <f>J69/C69*100</f>
        <v>100.14568410829186</v>
      </c>
    </row>
    <row r="70" spans="1:12" x14ac:dyDescent="0.25">
      <c r="A70" s="9" t="s">
        <v>51</v>
      </c>
      <c r="B70" s="129">
        <v>0</v>
      </c>
      <c r="C70" s="61">
        <v>0</v>
      </c>
      <c r="D70" s="61"/>
      <c r="E70" s="47">
        <v>0</v>
      </c>
      <c r="F70" s="47">
        <v>0</v>
      </c>
      <c r="G70" s="61"/>
      <c r="H70" s="47">
        <v>0</v>
      </c>
      <c r="I70" s="47">
        <v>0</v>
      </c>
      <c r="J70" s="61"/>
      <c r="K70" s="47">
        <v>0</v>
      </c>
      <c r="L70" s="47">
        <v>0</v>
      </c>
    </row>
    <row r="71" spans="1:12" x14ac:dyDescent="0.25">
      <c r="A71" s="9" t="s">
        <v>52</v>
      </c>
      <c r="B71" s="127">
        <v>0</v>
      </c>
      <c r="C71" s="61">
        <v>0</v>
      </c>
      <c r="D71" s="61"/>
      <c r="E71" s="47">
        <v>0</v>
      </c>
      <c r="F71" s="47">
        <v>0</v>
      </c>
      <c r="G71" s="61"/>
      <c r="H71" s="47">
        <v>0</v>
      </c>
      <c r="I71" s="47">
        <v>0</v>
      </c>
      <c r="J71" s="61"/>
      <c r="K71" s="47">
        <v>0</v>
      </c>
      <c r="L71" s="47">
        <v>0</v>
      </c>
    </row>
    <row r="72" spans="1:12" x14ac:dyDescent="0.25">
      <c r="A72" s="9" t="s">
        <v>53</v>
      </c>
      <c r="B72" s="127">
        <v>0</v>
      </c>
      <c r="C72" s="61">
        <v>0</v>
      </c>
      <c r="D72" s="61"/>
      <c r="E72" s="47">
        <v>0</v>
      </c>
      <c r="F72" s="47">
        <v>0</v>
      </c>
      <c r="G72" s="61"/>
      <c r="H72" s="47">
        <v>0</v>
      </c>
      <c r="I72" s="47">
        <v>0</v>
      </c>
      <c r="J72" s="61"/>
      <c r="K72" s="47">
        <v>0</v>
      </c>
      <c r="L72" s="47">
        <v>0</v>
      </c>
    </row>
    <row r="73" spans="1:12" x14ac:dyDescent="0.25">
      <c r="A73" s="9" t="s">
        <v>54</v>
      </c>
      <c r="B73" s="127">
        <v>276111.5</v>
      </c>
      <c r="C73" s="61">
        <v>119.6</v>
      </c>
      <c r="D73" s="61">
        <v>1614.6</v>
      </c>
      <c r="E73" s="47">
        <f>D73/B73*100</f>
        <v>0.58476376391421581</v>
      </c>
      <c r="F73" s="47">
        <f>D73/C73*100</f>
        <v>1350</v>
      </c>
      <c r="G73" s="61">
        <v>1758.7</v>
      </c>
      <c r="H73" s="47">
        <f>G73/B73*100</f>
        <v>0.63695282521734875</v>
      </c>
      <c r="I73" s="47">
        <f>G73/C73*100</f>
        <v>1470.484949832776</v>
      </c>
      <c r="J73" s="61">
        <v>1758.7</v>
      </c>
      <c r="K73" s="47">
        <f>J73/B73*100</f>
        <v>0.63695282521734875</v>
      </c>
      <c r="L73" s="47">
        <f>J73/C73*100</f>
        <v>1470.484949832776</v>
      </c>
    </row>
    <row r="74" spans="1:12" x14ac:dyDescent="0.25">
      <c r="A74" s="9" t="s">
        <v>55</v>
      </c>
      <c r="B74" s="127">
        <v>0</v>
      </c>
      <c r="C74" s="61">
        <v>0</v>
      </c>
      <c r="D74" s="61"/>
      <c r="E74" s="47">
        <v>0</v>
      </c>
      <c r="F74" s="47">
        <v>0</v>
      </c>
      <c r="G74" s="61"/>
      <c r="H74" s="47">
        <v>0</v>
      </c>
      <c r="I74" s="47">
        <v>0</v>
      </c>
      <c r="J74" s="61"/>
      <c r="K74" s="47">
        <v>0</v>
      </c>
      <c r="L74" s="47">
        <v>0</v>
      </c>
    </row>
    <row r="75" spans="1:12" ht="30" x14ac:dyDescent="0.25">
      <c r="A75" s="9" t="s">
        <v>166</v>
      </c>
      <c r="B75" s="127">
        <v>0</v>
      </c>
      <c r="C75" s="61">
        <v>0</v>
      </c>
      <c r="D75" s="61"/>
      <c r="E75" s="47">
        <v>0</v>
      </c>
      <c r="F75" s="47">
        <v>0</v>
      </c>
      <c r="G75" s="61"/>
      <c r="H75" s="47">
        <v>0</v>
      </c>
      <c r="I75" s="47">
        <v>0</v>
      </c>
      <c r="J75" s="61"/>
      <c r="K75" s="47">
        <v>0</v>
      </c>
      <c r="L75" s="47">
        <v>0</v>
      </c>
    </row>
    <row r="76" spans="1:12" x14ac:dyDescent="0.25">
      <c r="A76" s="9" t="s">
        <v>56</v>
      </c>
      <c r="B76" s="127">
        <v>0</v>
      </c>
      <c r="C76" s="61">
        <v>0</v>
      </c>
      <c r="D76" s="61"/>
      <c r="E76" s="47">
        <v>0</v>
      </c>
      <c r="F76" s="47">
        <v>0</v>
      </c>
      <c r="G76" s="61"/>
      <c r="H76" s="47">
        <v>0</v>
      </c>
      <c r="I76" s="47">
        <v>0</v>
      </c>
      <c r="J76" s="61"/>
      <c r="K76" s="47">
        <v>0</v>
      </c>
      <c r="L76" s="47">
        <v>0</v>
      </c>
    </row>
    <row r="77" spans="1:12" x14ac:dyDescent="0.25">
      <c r="A77" s="137" t="s">
        <v>57</v>
      </c>
      <c r="B77" s="127">
        <v>77047.5</v>
      </c>
      <c r="C77" s="127">
        <v>34694.300000000003</v>
      </c>
      <c r="D77" s="61">
        <v>45246.600000000006</v>
      </c>
      <c r="E77" s="47">
        <f>D77/B77*100</f>
        <v>58.725591355981713</v>
      </c>
      <c r="F77" s="47">
        <f>D77/C77*100</f>
        <v>130.41508259281784</v>
      </c>
      <c r="G77" s="61">
        <v>16413.2</v>
      </c>
      <c r="H77" s="47">
        <f>G77/B77*100</f>
        <v>21.302702878094681</v>
      </c>
      <c r="I77" s="47">
        <f>G77/C77*100</f>
        <v>47.308059248925616</v>
      </c>
      <c r="J77" s="61">
        <v>14689.4</v>
      </c>
      <c r="K77" s="47">
        <f>J77/B77*100</f>
        <v>19.06538174502742</v>
      </c>
      <c r="L77" s="47">
        <f>J77/C77*100</f>
        <v>42.339519748200708</v>
      </c>
    </row>
    <row r="78" spans="1:12" x14ac:dyDescent="0.25">
      <c r="A78" s="9" t="s">
        <v>58</v>
      </c>
      <c r="B78" s="127">
        <v>31516</v>
      </c>
      <c r="C78" s="61">
        <v>24080.7</v>
      </c>
      <c r="D78" s="61">
        <v>8630.7999999999993</v>
      </c>
      <c r="E78" s="47">
        <f>D78/B78*100</f>
        <v>27.385455006980582</v>
      </c>
      <c r="F78" s="47">
        <f>D78/C78*100</f>
        <v>35.841150797111375</v>
      </c>
      <c r="G78" s="61">
        <v>16413.2</v>
      </c>
      <c r="H78" s="47">
        <f>G78/B78*100</f>
        <v>52.078944028430008</v>
      </c>
      <c r="I78" s="47">
        <f>G78/C78*100</f>
        <v>68.159148197519187</v>
      </c>
      <c r="J78" s="61">
        <v>14689.4</v>
      </c>
      <c r="K78" s="47">
        <f>J78/B78*100</f>
        <v>46.609341286965353</v>
      </c>
      <c r="L78" s="47">
        <f>J78/C78*100</f>
        <v>61.000718417653964</v>
      </c>
    </row>
    <row r="79" spans="1:12" x14ac:dyDescent="0.25">
      <c r="A79" s="9" t="s">
        <v>59</v>
      </c>
      <c r="B79" s="127">
        <v>34921.699999999997</v>
      </c>
      <c r="C79" s="61">
        <v>167</v>
      </c>
      <c r="D79" s="61">
        <v>32585.5</v>
      </c>
      <c r="E79" s="47">
        <f>D79/B79*100</f>
        <v>93.310176766881341</v>
      </c>
      <c r="F79" s="47">
        <f>D79/C79*100</f>
        <v>19512.275449101795</v>
      </c>
      <c r="G79" s="61"/>
      <c r="H79" s="47">
        <f>G79/B79*100</f>
        <v>0</v>
      </c>
      <c r="I79" s="47">
        <f>G79/C79*100</f>
        <v>0</v>
      </c>
      <c r="J79" s="61"/>
      <c r="K79" s="47">
        <f>J79/B79*100</f>
        <v>0</v>
      </c>
      <c r="L79" s="47">
        <f>J79/C79*100</f>
        <v>0</v>
      </c>
    </row>
    <row r="80" spans="1:12" x14ac:dyDescent="0.25">
      <c r="A80" s="9" t="s">
        <v>60</v>
      </c>
      <c r="B80" s="127">
        <v>10609.8</v>
      </c>
      <c r="C80" s="61">
        <v>10446.6</v>
      </c>
      <c r="D80" s="61">
        <v>4030.3</v>
      </c>
      <c r="E80" s="47">
        <f>D80/B80*100</f>
        <v>37.986578446342065</v>
      </c>
      <c r="F80" s="47">
        <f>D80/C80*100</f>
        <v>38.580016464687077</v>
      </c>
      <c r="G80" s="61"/>
      <c r="H80" s="47">
        <f>G80/B80*100</f>
        <v>0</v>
      </c>
      <c r="I80" s="47">
        <f>G80/C80*100</f>
        <v>0</v>
      </c>
      <c r="J80" s="61"/>
      <c r="K80" s="47">
        <f>J80/B80*100</f>
        <v>0</v>
      </c>
      <c r="L80" s="47">
        <f>J80/C80*100</f>
        <v>0</v>
      </c>
    </row>
    <row r="81" spans="1:12" ht="30" x14ac:dyDescent="0.25">
      <c r="A81" s="9" t="s">
        <v>144</v>
      </c>
      <c r="B81" s="127">
        <v>0</v>
      </c>
      <c r="C81" s="61">
        <v>0</v>
      </c>
      <c r="D81" s="61"/>
      <c r="E81" s="47">
        <v>0</v>
      </c>
      <c r="F81" s="47">
        <v>0</v>
      </c>
      <c r="G81" s="61"/>
      <c r="H81" s="47">
        <v>0</v>
      </c>
      <c r="I81" s="47">
        <v>0</v>
      </c>
      <c r="J81" s="61"/>
      <c r="K81" s="47">
        <v>0</v>
      </c>
      <c r="L81" s="47">
        <v>0</v>
      </c>
    </row>
    <row r="82" spans="1:12" ht="30" x14ac:dyDescent="0.25">
      <c r="A82" s="9" t="s">
        <v>61</v>
      </c>
      <c r="B82" s="127">
        <v>0</v>
      </c>
      <c r="C82" s="61">
        <v>0</v>
      </c>
      <c r="D82" s="61"/>
      <c r="E82" s="47">
        <v>0</v>
      </c>
      <c r="F82" s="47">
        <v>0</v>
      </c>
      <c r="G82" s="61"/>
      <c r="H82" s="47">
        <v>0</v>
      </c>
      <c r="I82" s="47">
        <v>0</v>
      </c>
      <c r="J82" s="61"/>
      <c r="K82" s="47">
        <v>0</v>
      </c>
      <c r="L82" s="47">
        <v>0</v>
      </c>
    </row>
    <row r="83" spans="1:12" x14ac:dyDescent="0.25">
      <c r="A83" s="137" t="s">
        <v>62</v>
      </c>
      <c r="B83" s="127">
        <v>0</v>
      </c>
      <c r="C83" s="129">
        <v>0</v>
      </c>
      <c r="D83" s="61">
        <v>0</v>
      </c>
      <c r="E83" s="47">
        <v>0</v>
      </c>
      <c r="F83" s="47">
        <v>0</v>
      </c>
      <c r="G83" s="61">
        <v>0</v>
      </c>
      <c r="H83" s="47">
        <v>0</v>
      </c>
      <c r="I83" s="47">
        <v>0</v>
      </c>
      <c r="J83" s="61">
        <v>0</v>
      </c>
      <c r="K83" s="47">
        <v>0</v>
      </c>
      <c r="L83" s="47">
        <v>0</v>
      </c>
    </row>
    <row r="84" spans="1:12" x14ac:dyDescent="0.25">
      <c r="A84" s="9" t="s">
        <v>63</v>
      </c>
      <c r="B84" s="127">
        <v>0</v>
      </c>
      <c r="C84" s="61">
        <v>0</v>
      </c>
      <c r="D84" s="61"/>
      <c r="E84" s="47">
        <v>0</v>
      </c>
      <c r="F84" s="47">
        <v>0</v>
      </c>
      <c r="G84" s="61"/>
      <c r="H84" s="47">
        <v>0</v>
      </c>
      <c r="I84" s="47">
        <v>0</v>
      </c>
      <c r="J84" s="61"/>
      <c r="K84" s="47">
        <v>0</v>
      </c>
      <c r="L84" s="47">
        <v>0</v>
      </c>
    </row>
    <row r="85" spans="1:12" ht="30" x14ac:dyDescent="0.25">
      <c r="A85" s="9" t="s">
        <v>64</v>
      </c>
      <c r="B85" s="127">
        <v>0</v>
      </c>
      <c r="C85" s="61">
        <v>0</v>
      </c>
      <c r="D85" s="61"/>
      <c r="E85" s="47">
        <v>0</v>
      </c>
      <c r="F85" s="47">
        <v>0</v>
      </c>
      <c r="G85" s="61"/>
      <c r="H85" s="47">
        <v>0</v>
      </c>
      <c r="I85" s="47">
        <v>0</v>
      </c>
      <c r="J85" s="61"/>
      <c r="K85" s="47">
        <v>0</v>
      </c>
      <c r="L85" s="47">
        <v>0</v>
      </c>
    </row>
    <row r="86" spans="1:12" ht="30" x14ac:dyDescent="0.25">
      <c r="A86" s="9" t="s">
        <v>167</v>
      </c>
      <c r="B86" s="127">
        <v>0</v>
      </c>
      <c r="C86" s="61">
        <v>0</v>
      </c>
      <c r="D86" s="61"/>
      <c r="E86" s="47">
        <v>0</v>
      </c>
      <c r="F86" s="47">
        <v>0</v>
      </c>
      <c r="G86" s="61"/>
      <c r="H86" s="47">
        <v>0</v>
      </c>
      <c r="I86" s="47">
        <v>0</v>
      </c>
      <c r="J86" s="61"/>
      <c r="K86" s="47">
        <v>0</v>
      </c>
      <c r="L86" s="47">
        <v>0</v>
      </c>
    </row>
    <row r="87" spans="1:12" x14ac:dyDescent="0.25">
      <c r="A87" s="9" t="s">
        <v>65</v>
      </c>
      <c r="B87" s="129">
        <v>0</v>
      </c>
      <c r="C87" s="61">
        <v>0</v>
      </c>
      <c r="D87" s="61"/>
      <c r="E87" s="47">
        <v>0</v>
      </c>
      <c r="F87" s="47">
        <v>0</v>
      </c>
      <c r="G87" s="61"/>
      <c r="H87" s="47">
        <v>0</v>
      </c>
      <c r="I87" s="47">
        <v>0</v>
      </c>
      <c r="J87" s="61"/>
      <c r="K87" s="47">
        <v>0</v>
      </c>
      <c r="L87" s="47">
        <v>0</v>
      </c>
    </row>
    <row r="88" spans="1:12" x14ac:dyDescent="0.25">
      <c r="A88" s="137" t="s">
        <v>66</v>
      </c>
      <c r="B88" s="129">
        <v>623970.5</v>
      </c>
      <c r="C88" s="129">
        <v>405209.3000000001</v>
      </c>
      <c r="D88" s="61">
        <v>476620.2</v>
      </c>
      <c r="E88" s="47">
        <f>D88/B88*100</f>
        <v>76.38505346005941</v>
      </c>
      <c r="F88" s="47">
        <f>D88/C88*100</f>
        <v>117.62321348498168</v>
      </c>
      <c r="G88" s="61">
        <v>406497.10000000003</v>
      </c>
      <c r="H88" s="47">
        <f>G88/B88*100</f>
        <v>65.146845884541023</v>
      </c>
      <c r="I88" s="47">
        <f>G88/C88*100</f>
        <v>100.3178110670214</v>
      </c>
      <c r="J88" s="61">
        <v>343875</v>
      </c>
      <c r="K88" s="47">
        <f>J88/B88*100</f>
        <v>55.110778474302869</v>
      </c>
      <c r="L88" s="47">
        <f>J88/C88*100</f>
        <v>84.86355076253183</v>
      </c>
    </row>
    <row r="89" spans="1:12" x14ac:dyDescent="0.25">
      <c r="A89" s="9" t="s">
        <v>67</v>
      </c>
      <c r="B89" s="129">
        <v>273847.90000000002</v>
      </c>
      <c r="C89" s="61">
        <v>96032.1</v>
      </c>
      <c r="D89" s="61">
        <v>220303.5</v>
      </c>
      <c r="E89" s="47">
        <f>D89/B89*100</f>
        <v>80.447394338243967</v>
      </c>
      <c r="F89" s="47">
        <f>D89/C89*100</f>
        <v>229.40610483369622</v>
      </c>
      <c r="G89" s="127">
        <v>149148.79999999999</v>
      </c>
      <c r="H89" s="47">
        <f>G89/B89*100</f>
        <v>54.46410215305648</v>
      </c>
      <c r="I89" s="47">
        <f>G89/C89*100</f>
        <v>155.31140108359597</v>
      </c>
      <c r="J89" s="61">
        <v>76882.8</v>
      </c>
      <c r="K89" s="47">
        <f>J89/B89*100</f>
        <v>28.075000757719888</v>
      </c>
      <c r="L89" s="47">
        <f>J89/C89*100</f>
        <v>80.059480111337763</v>
      </c>
    </row>
    <row r="90" spans="1:12" x14ac:dyDescent="0.25">
      <c r="A90" s="9" t="s">
        <v>68</v>
      </c>
      <c r="B90" s="127">
        <v>297483</v>
      </c>
      <c r="C90" s="61">
        <v>261606.7</v>
      </c>
      <c r="D90" s="61">
        <v>204699</v>
      </c>
      <c r="E90" s="47">
        <f>D90/B90*100</f>
        <v>68.810318572826006</v>
      </c>
      <c r="F90" s="47">
        <f>D90/C90*100</f>
        <v>78.246849182379492</v>
      </c>
      <c r="G90" s="61">
        <v>205942.5</v>
      </c>
      <c r="H90" s="47">
        <f>G90/B90*100</f>
        <v>69.228325652222139</v>
      </c>
      <c r="I90" s="47">
        <f>G90/C90*100</f>
        <v>78.722181045057326</v>
      </c>
      <c r="J90" s="61">
        <v>213653.5</v>
      </c>
      <c r="K90" s="47">
        <f>J90/B90*100</f>
        <v>71.820406544239503</v>
      </c>
      <c r="L90" s="47">
        <f>J90/C90*100</f>
        <v>81.669735522828731</v>
      </c>
    </row>
    <row r="91" spans="1:12" x14ac:dyDescent="0.25">
      <c r="A91" s="9" t="s">
        <v>69</v>
      </c>
      <c r="B91" s="127">
        <v>31969.8</v>
      </c>
      <c r="C91" s="61">
        <v>24440.400000000001</v>
      </c>
      <c r="D91" s="61">
        <v>27613.9</v>
      </c>
      <c r="E91" s="47">
        <f>D91/B91*100</f>
        <v>86.37495386270794</v>
      </c>
      <c r="F91" s="47">
        <f>D91/C91*100</f>
        <v>112.98464836909379</v>
      </c>
      <c r="G91" s="61">
        <v>26854.9</v>
      </c>
      <c r="H91" s="47">
        <f>G91/B91*100</f>
        <v>84.000838291137271</v>
      </c>
      <c r="I91" s="47">
        <f>G91/C91*100</f>
        <v>109.87913454771608</v>
      </c>
      <c r="J91" s="61">
        <v>27884.5</v>
      </c>
      <c r="K91" s="47">
        <f>J91/B91*100</f>
        <v>87.22137767518096</v>
      </c>
      <c r="L91" s="47">
        <f>J91/C91*100</f>
        <v>114.09183155758498</v>
      </c>
    </row>
    <row r="92" spans="1:12" x14ac:dyDescent="0.25">
      <c r="A92" s="9" t="s">
        <v>70</v>
      </c>
      <c r="B92" s="127">
        <v>0</v>
      </c>
      <c r="C92" s="61">
        <v>0</v>
      </c>
      <c r="D92" s="61"/>
      <c r="E92" s="47">
        <v>0</v>
      </c>
      <c r="F92" s="47">
        <v>0</v>
      </c>
      <c r="G92" s="61"/>
      <c r="H92" s="47">
        <v>0</v>
      </c>
      <c r="I92" s="47">
        <v>0</v>
      </c>
      <c r="J92" s="61"/>
      <c r="K92" s="47">
        <v>0</v>
      </c>
      <c r="L92" s="47">
        <v>0</v>
      </c>
    </row>
    <row r="93" spans="1:12" ht="30" x14ac:dyDescent="0.25">
      <c r="A93" s="9" t="s">
        <v>71</v>
      </c>
      <c r="B93" s="127">
        <v>0</v>
      </c>
      <c r="C93" s="61">
        <v>0</v>
      </c>
      <c r="D93" s="61"/>
      <c r="E93" s="47">
        <v>0</v>
      </c>
      <c r="F93" s="47">
        <v>0</v>
      </c>
      <c r="G93" s="61"/>
      <c r="H93" s="47">
        <v>0</v>
      </c>
      <c r="I93" s="47">
        <v>0</v>
      </c>
      <c r="J93" s="61"/>
      <c r="K93" s="47">
        <v>0</v>
      </c>
      <c r="L93" s="47">
        <v>0</v>
      </c>
    </row>
    <row r="94" spans="1:12" x14ac:dyDescent="0.25">
      <c r="A94" s="9" t="s">
        <v>72</v>
      </c>
      <c r="B94" s="127">
        <v>0</v>
      </c>
      <c r="C94" s="61">
        <v>0</v>
      </c>
      <c r="D94" s="61"/>
      <c r="E94" s="47">
        <v>0</v>
      </c>
      <c r="F94" s="47">
        <v>0</v>
      </c>
      <c r="G94" s="61"/>
      <c r="H94" s="47">
        <v>0</v>
      </c>
      <c r="I94" s="47">
        <v>0</v>
      </c>
      <c r="J94" s="61"/>
      <c r="K94" s="47">
        <v>0</v>
      </c>
      <c r="L94" s="47">
        <v>0</v>
      </c>
    </row>
    <row r="95" spans="1:12" x14ac:dyDescent="0.25">
      <c r="A95" s="9" t="s">
        <v>73</v>
      </c>
      <c r="B95" s="127">
        <v>1568.2</v>
      </c>
      <c r="C95" s="61">
        <v>1974.2</v>
      </c>
      <c r="D95" s="61">
        <v>1701</v>
      </c>
      <c r="E95" s="47">
        <f>D95/B95*100</f>
        <v>108.46830761382475</v>
      </c>
      <c r="F95" s="47">
        <f>D95/C95*100</f>
        <v>86.161483132408051</v>
      </c>
      <c r="G95" s="61">
        <v>1701</v>
      </c>
      <c r="H95" s="47">
        <f>G95/B95*100</f>
        <v>108.46830761382475</v>
      </c>
      <c r="I95" s="47">
        <f>G95/C95*100</f>
        <v>86.161483132408051</v>
      </c>
      <c r="J95" s="61">
        <v>1701</v>
      </c>
      <c r="K95" s="47">
        <f>J95/B95*100</f>
        <v>108.46830761382475</v>
      </c>
      <c r="L95" s="47">
        <f>J95/C95*100</f>
        <v>86.161483132408051</v>
      </c>
    </row>
    <row r="96" spans="1:12" ht="30" x14ac:dyDescent="0.25">
      <c r="A96" s="9" t="s">
        <v>74</v>
      </c>
      <c r="B96" s="127">
        <v>0</v>
      </c>
      <c r="C96" s="61">
        <v>0</v>
      </c>
      <c r="D96" s="61"/>
      <c r="E96" s="47">
        <v>0</v>
      </c>
      <c r="F96" s="47">
        <v>0</v>
      </c>
      <c r="G96" s="61"/>
      <c r="H96" s="47">
        <v>0</v>
      </c>
      <c r="I96" s="47">
        <v>0</v>
      </c>
      <c r="J96" s="61"/>
      <c r="K96" s="47">
        <v>0</v>
      </c>
      <c r="L96" s="47">
        <v>0</v>
      </c>
    </row>
    <row r="97" spans="1:12" x14ac:dyDescent="0.25">
      <c r="A97" s="9" t="s">
        <v>75</v>
      </c>
      <c r="B97" s="127">
        <v>19101.599999999999</v>
      </c>
      <c r="C97" s="61">
        <v>21155.9</v>
      </c>
      <c r="D97" s="61">
        <v>22302.799999999999</v>
      </c>
      <c r="E97" s="47">
        <f>D97/B97*100</f>
        <v>116.75880554508524</v>
      </c>
      <c r="F97" s="47">
        <f>D97/C97*100</f>
        <v>105.42118274334817</v>
      </c>
      <c r="G97" s="61">
        <v>22849.9</v>
      </c>
      <c r="H97" s="47">
        <f>G97/B97*100</f>
        <v>119.62296352138043</v>
      </c>
      <c r="I97" s="47">
        <f>G97/C97*100</f>
        <v>108.00722257148124</v>
      </c>
      <c r="J97" s="61">
        <v>23753.200000000001</v>
      </c>
      <c r="K97" s="47">
        <f>J97/B97*100</f>
        <v>124.35188675294218</v>
      </c>
      <c r="L97" s="47">
        <f>J97/C97*100</f>
        <v>112.2769534739718</v>
      </c>
    </row>
    <row r="98" spans="1:12" x14ac:dyDescent="0.25">
      <c r="A98" s="137" t="s">
        <v>76</v>
      </c>
      <c r="B98" s="127">
        <v>174597.3</v>
      </c>
      <c r="C98" s="127">
        <v>116778</v>
      </c>
      <c r="D98" s="61">
        <v>134231.4</v>
      </c>
      <c r="E98" s="47">
        <f>D98/B98*100</f>
        <v>76.88057031809771</v>
      </c>
      <c r="F98" s="47">
        <f>D98/C98*100</f>
        <v>114.94579458459641</v>
      </c>
      <c r="G98" s="61">
        <v>141318.9</v>
      </c>
      <c r="H98" s="47">
        <f>G98/B98*100</f>
        <v>80.93991144192951</v>
      </c>
      <c r="I98" s="47">
        <f>G98/C98*100</f>
        <v>121.01500282587475</v>
      </c>
      <c r="J98" s="61">
        <v>150469.90000000002</v>
      </c>
      <c r="K98" s="47">
        <f>J98/B98*100</f>
        <v>86.181115057334807</v>
      </c>
      <c r="L98" s="47">
        <f>J98/C98*100</f>
        <v>128.85123910325578</v>
      </c>
    </row>
    <row r="99" spans="1:12" x14ac:dyDescent="0.25">
      <c r="A99" s="9" t="s">
        <v>77</v>
      </c>
      <c r="B99" s="127">
        <v>154853.4</v>
      </c>
      <c r="C99" s="61">
        <v>92804</v>
      </c>
      <c r="D99" s="61">
        <v>103761.3</v>
      </c>
      <c r="E99" s="47">
        <f>D99/B99*100</f>
        <v>67.006149041609689</v>
      </c>
      <c r="F99" s="47">
        <f>D99/C99*100</f>
        <v>111.80692642558512</v>
      </c>
      <c r="G99" s="61">
        <v>109600</v>
      </c>
      <c r="H99" s="47">
        <f>G99/B99*100</f>
        <v>70.776618401662489</v>
      </c>
      <c r="I99" s="47">
        <f>G99/C99*100</f>
        <v>118.09835782940389</v>
      </c>
      <c r="J99" s="61">
        <v>117401.8</v>
      </c>
      <c r="K99" s="47">
        <f>J99/B99*100</f>
        <v>75.814802903907832</v>
      </c>
      <c r="L99" s="47">
        <f>J99/C99*100</f>
        <v>126.50510753846818</v>
      </c>
    </row>
    <row r="100" spans="1:12" x14ac:dyDescent="0.25">
      <c r="A100" s="9" t="s">
        <v>78</v>
      </c>
      <c r="B100" s="127">
        <v>1750</v>
      </c>
      <c r="C100" s="61">
        <v>1967.4</v>
      </c>
      <c r="D100" s="61">
        <v>2319.1999999999998</v>
      </c>
      <c r="E100" s="47">
        <f>D100/B100*100</f>
        <v>132.52571428571426</v>
      </c>
      <c r="F100" s="47">
        <f>D100/C100*100</f>
        <v>117.88146792721356</v>
      </c>
      <c r="G100" s="61">
        <v>2495.4</v>
      </c>
      <c r="H100" s="47">
        <f>G100/B100*100</f>
        <v>142.59428571428572</v>
      </c>
      <c r="I100" s="47">
        <f>G100/C100*100</f>
        <v>126.837450442208</v>
      </c>
      <c r="J100" s="61">
        <v>2672.6</v>
      </c>
      <c r="K100" s="47">
        <f>J100/B100*100</f>
        <v>152.72</v>
      </c>
      <c r="L100" s="47">
        <f>J100/C100*100</f>
        <v>135.84426146182778</v>
      </c>
    </row>
    <row r="101" spans="1:12" ht="30" x14ac:dyDescent="0.25">
      <c r="A101" s="9" t="s">
        <v>79</v>
      </c>
      <c r="B101" s="127">
        <v>0</v>
      </c>
      <c r="C101" s="61">
        <v>0</v>
      </c>
      <c r="D101" s="61"/>
      <c r="E101" s="47">
        <v>0</v>
      </c>
      <c r="F101" s="47">
        <v>0</v>
      </c>
      <c r="G101" s="61"/>
      <c r="H101" s="47">
        <v>0</v>
      </c>
      <c r="I101" s="47">
        <v>0</v>
      </c>
      <c r="J101" s="61"/>
      <c r="K101" s="47">
        <v>0</v>
      </c>
      <c r="L101" s="47">
        <v>0</v>
      </c>
    </row>
    <row r="102" spans="1:12" x14ac:dyDescent="0.25">
      <c r="A102" s="9" t="s">
        <v>80</v>
      </c>
      <c r="B102" s="127">
        <v>17993.900000000001</v>
      </c>
      <c r="C102" s="61">
        <v>22006.6</v>
      </c>
      <c r="D102" s="61">
        <v>28150.9</v>
      </c>
      <c r="E102" s="47">
        <f>D102/B102*100</f>
        <v>156.4469070073747</v>
      </c>
      <c r="F102" s="47">
        <f>D102/C102*100</f>
        <v>127.92026028555073</v>
      </c>
      <c r="G102" s="61">
        <v>29223.5</v>
      </c>
      <c r="H102" s="47">
        <f>G102/B102*100</f>
        <v>162.40781598208281</v>
      </c>
      <c r="I102" s="47">
        <f>G102/C102*100</f>
        <v>132.79425263330094</v>
      </c>
      <c r="J102" s="61">
        <v>30395.5</v>
      </c>
      <c r="K102" s="47">
        <f>J102/B102*100</f>
        <v>168.92113438443027</v>
      </c>
      <c r="L102" s="47">
        <f>J102/C102*100</f>
        <v>138.11992765806622</v>
      </c>
    </row>
    <row r="103" spans="1:12" x14ac:dyDescent="0.25">
      <c r="A103" s="137" t="s">
        <v>81</v>
      </c>
      <c r="B103" s="127">
        <v>0</v>
      </c>
      <c r="C103" s="127">
        <v>0</v>
      </c>
      <c r="D103" s="61">
        <v>0</v>
      </c>
      <c r="E103" s="47">
        <v>0</v>
      </c>
      <c r="F103" s="47">
        <v>0</v>
      </c>
      <c r="G103" s="61">
        <v>0</v>
      </c>
      <c r="H103" s="47">
        <v>0</v>
      </c>
      <c r="I103" s="47">
        <v>0</v>
      </c>
      <c r="J103" s="61">
        <v>0</v>
      </c>
      <c r="K103" s="47">
        <v>0</v>
      </c>
      <c r="L103" s="47">
        <v>0</v>
      </c>
    </row>
    <row r="104" spans="1:12" x14ac:dyDescent="0.25">
      <c r="A104" s="9" t="s">
        <v>82</v>
      </c>
      <c r="B104" s="127">
        <v>0</v>
      </c>
      <c r="C104" s="61">
        <v>0</v>
      </c>
      <c r="D104" s="61"/>
      <c r="E104" s="47">
        <v>0</v>
      </c>
      <c r="F104" s="47">
        <v>0</v>
      </c>
      <c r="G104" s="61"/>
      <c r="H104" s="47">
        <v>0</v>
      </c>
      <c r="I104" s="47">
        <v>0</v>
      </c>
      <c r="J104" s="61"/>
      <c r="K104" s="47">
        <v>0</v>
      </c>
      <c r="L104" s="47">
        <v>0</v>
      </c>
    </row>
    <row r="105" spans="1:12" x14ac:dyDescent="0.25">
      <c r="A105" s="9" t="s">
        <v>83</v>
      </c>
      <c r="B105" s="127">
        <v>0</v>
      </c>
      <c r="C105" s="61">
        <v>0</v>
      </c>
      <c r="D105" s="61"/>
      <c r="E105" s="47">
        <v>0</v>
      </c>
      <c r="F105" s="47">
        <v>0</v>
      </c>
      <c r="G105" s="61"/>
      <c r="H105" s="47">
        <v>0</v>
      </c>
      <c r="I105" s="47">
        <v>0</v>
      </c>
      <c r="J105" s="61"/>
      <c r="K105" s="47">
        <v>0</v>
      </c>
      <c r="L105" s="47">
        <v>0</v>
      </c>
    </row>
    <row r="106" spans="1:12" ht="30" x14ac:dyDescent="0.25">
      <c r="A106" s="9" t="s">
        <v>84</v>
      </c>
      <c r="B106" s="127">
        <v>0</v>
      </c>
      <c r="C106" s="61">
        <v>0</v>
      </c>
      <c r="D106" s="61"/>
      <c r="E106" s="47">
        <v>0</v>
      </c>
      <c r="F106" s="47">
        <v>0</v>
      </c>
      <c r="G106" s="61"/>
      <c r="H106" s="47">
        <v>0</v>
      </c>
      <c r="I106" s="47">
        <v>0</v>
      </c>
      <c r="J106" s="61"/>
      <c r="K106" s="47">
        <v>0</v>
      </c>
      <c r="L106" s="47">
        <v>0</v>
      </c>
    </row>
    <row r="107" spans="1:12" x14ac:dyDescent="0.25">
      <c r="A107" s="9" t="s">
        <v>85</v>
      </c>
      <c r="B107" s="127">
        <v>0</v>
      </c>
      <c r="C107" s="61">
        <v>0</v>
      </c>
      <c r="D107" s="61"/>
      <c r="E107" s="47">
        <v>0</v>
      </c>
      <c r="F107" s="47">
        <v>0</v>
      </c>
      <c r="G107" s="61"/>
      <c r="H107" s="47">
        <v>0</v>
      </c>
      <c r="I107" s="47">
        <v>0</v>
      </c>
      <c r="J107" s="61"/>
      <c r="K107" s="47">
        <v>0</v>
      </c>
      <c r="L107" s="47">
        <v>0</v>
      </c>
    </row>
    <row r="108" spans="1:12" x14ac:dyDescent="0.25">
      <c r="A108" s="9" t="s">
        <v>86</v>
      </c>
      <c r="B108" s="127">
        <v>0</v>
      </c>
      <c r="C108" s="61">
        <v>0</v>
      </c>
      <c r="D108" s="61"/>
      <c r="E108" s="47">
        <v>0</v>
      </c>
      <c r="F108" s="47">
        <v>0</v>
      </c>
      <c r="G108" s="61"/>
      <c r="H108" s="47">
        <v>0</v>
      </c>
      <c r="I108" s="47">
        <v>0</v>
      </c>
      <c r="J108" s="61"/>
      <c r="K108" s="47">
        <v>0</v>
      </c>
      <c r="L108" s="47">
        <v>0</v>
      </c>
    </row>
    <row r="109" spans="1:12" ht="30" x14ac:dyDescent="0.25">
      <c r="A109" s="9" t="s">
        <v>145</v>
      </c>
      <c r="B109" s="127">
        <v>0</v>
      </c>
      <c r="C109" s="61">
        <v>0</v>
      </c>
      <c r="D109" s="61"/>
      <c r="E109" s="47">
        <v>0</v>
      </c>
      <c r="F109" s="47">
        <v>0</v>
      </c>
      <c r="G109" s="61"/>
      <c r="H109" s="47">
        <v>0</v>
      </c>
      <c r="I109" s="47">
        <v>0</v>
      </c>
      <c r="J109" s="61"/>
      <c r="K109" s="47">
        <v>0</v>
      </c>
      <c r="L109" s="47">
        <v>0</v>
      </c>
    </row>
    <row r="110" spans="1:12" x14ac:dyDescent="0.25">
      <c r="A110" s="9" t="s">
        <v>87</v>
      </c>
      <c r="B110" s="127">
        <v>0</v>
      </c>
      <c r="C110" s="61">
        <v>0</v>
      </c>
      <c r="D110" s="61"/>
      <c r="E110" s="47">
        <v>0</v>
      </c>
      <c r="F110" s="47">
        <v>0</v>
      </c>
      <c r="G110" s="61"/>
      <c r="H110" s="47">
        <v>0</v>
      </c>
      <c r="I110" s="47">
        <v>0</v>
      </c>
      <c r="J110" s="61"/>
      <c r="K110" s="47">
        <v>0</v>
      </c>
      <c r="L110" s="47">
        <v>0</v>
      </c>
    </row>
    <row r="111" spans="1:12" ht="30" x14ac:dyDescent="0.25">
      <c r="A111" s="9" t="s">
        <v>88</v>
      </c>
      <c r="B111" s="127">
        <v>0</v>
      </c>
      <c r="C111" s="61">
        <v>0</v>
      </c>
      <c r="D111" s="61"/>
      <c r="E111" s="47">
        <v>0</v>
      </c>
      <c r="F111" s="47">
        <v>0</v>
      </c>
      <c r="G111" s="61"/>
      <c r="H111" s="47">
        <v>0</v>
      </c>
      <c r="I111" s="47">
        <v>0</v>
      </c>
      <c r="J111" s="61"/>
      <c r="K111" s="47">
        <v>0</v>
      </c>
      <c r="L111" s="47">
        <v>0</v>
      </c>
    </row>
    <row r="112" spans="1:12" x14ac:dyDescent="0.25">
      <c r="A112" s="9" t="s">
        <v>89</v>
      </c>
      <c r="B112" s="127">
        <v>0</v>
      </c>
      <c r="C112" s="61">
        <v>0</v>
      </c>
      <c r="D112" s="61"/>
      <c r="E112" s="47">
        <v>0</v>
      </c>
      <c r="F112" s="47">
        <v>0</v>
      </c>
      <c r="G112" s="61"/>
      <c r="H112" s="47">
        <v>0</v>
      </c>
      <c r="I112" s="47">
        <v>0</v>
      </c>
      <c r="J112" s="61"/>
      <c r="K112" s="47">
        <v>0</v>
      </c>
      <c r="L112" s="47">
        <v>0</v>
      </c>
    </row>
    <row r="113" spans="1:12" x14ac:dyDescent="0.25">
      <c r="A113" s="137" t="s">
        <v>90</v>
      </c>
      <c r="B113" s="127">
        <v>137294.79999999999</v>
      </c>
      <c r="C113" s="127">
        <v>132114.20000000001</v>
      </c>
      <c r="D113" s="61">
        <v>31768</v>
      </c>
      <c r="E113" s="47">
        <f>D113/B113*100</f>
        <v>23.138531102416117</v>
      </c>
      <c r="F113" s="47">
        <f>D113/C113*100</f>
        <v>24.045863351554942</v>
      </c>
      <c r="G113" s="61">
        <v>30116.7</v>
      </c>
      <c r="H113" s="47">
        <f>G113/B113*100</f>
        <v>21.935790721862737</v>
      </c>
      <c r="I113" s="47">
        <f>G113/C113*100</f>
        <v>22.795959858970498</v>
      </c>
      <c r="J113" s="61">
        <v>35036.1</v>
      </c>
      <c r="K113" s="47">
        <f>J113/B113*100</f>
        <v>25.518883453706913</v>
      </c>
      <c r="L113" s="47">
        <f>J113/C113*100</f>
        <v>26.519556565456249</v>
      </c>
    </row>
    <row r="114" spans="1:12" x14ac:dyDescent="0.25">
      <c r="A114" s="9" t="s">
        <v>141</v>
      </c>
      <c r="B114" s="127">
        <v>3225.6</v>
      </c>
      <c r="C114" s="61">
        <v>3025.1</v>
      </c>
      <c r="D114" s="61">
        <v>3144.9</v>
      </c>
      <c r="E114" s="47">
        <f>D114/B114*100</f>
        <v>97.49813988095238</v>
      </c>
      <c r="F114" s="47">
        <f>D114/C114*100</f>
        <v>103.96019966282107</v>
      </c>
      <c r="G114" s="61">
        <v>0</v>
      </c>
      <c r="H114" s="47">
        <f>G114/B114*100</f>
        <v>0</v>
      </c>
      <c r="I114" s="47">
        <f>G114/C114*100</f>
        <v>0</v>
      </c>
      <c r="J114" s="61">
        <v>0</v>
      </c>
      <c r="K114" s="47">
        <f>J114/B114*100</f>
        <v>0</v>
      </c>
      <c r="L114" s="47">
        <f>J114/C114*100</f>
        <v>0</v>
      </c>
    </row>
    <row r="115" spans="1:12" x14ac:dyDescent="0.25">
      <c r="A115" s="9" t="s">
        <v>142</v>
      </c>
      <c r="B115" s="127">
        <v>0</v>
      </c>
      <c r="C115" s="61">
        <v>0</v>
      </c>
      <c r="D115" s="61"/>
      <c r="E115" s="47">
        <v>0</v>
      </c>
      <c r="F115" s="47">
        <v>0</v>
      </c>
      <c r="G115" s="61"/>
      <c r="H115" s="47">
        <v>0</v>
      </c>
      <c r="I115" s="47">
        <v>0</v>
      </c>
      <c r="J115" s="61"/>
      <c r="K115" s="47">
        <v>0</v>
      </c>
      <c r="L115" s="47">
        <v>0</v>
      </c>
    </row>
    <row r="116" spans="1:12" x14ac:dyDescent="0.25">
      <c r="A116" s="9" t="s">
        <v>91</v>
      </c>
      <c r="B116" s="127">
        <v>2923.5</v>
      </c>
      <c r="C116" s="61">
        <v>11318.9</v>
      </c>
      <c r="D116" s="61">
        <v>3000</v>
      </c>
      <c r="E116" s="47">
        <f>D116/B116*100</f>
        <v>102.61672652642379</v>
      </c>
      <c r="F116" s="47">
        <f>D116/C116*100</f>
        <v>26.504342294745957</v>
      </c>
      <c r="G116" s="61">
        <v>4000</v>
      </c>
      <c r="H116" s="47">
        <f>G116/B116*100</f>
        <v>136.82230203523173</v>
      </c>
      <c r="I116" s="47">
        <f>G116/C116*100</f>
        <v>35.339123059661276</v>
      </c>
      <c r="J116" s="61">
        <v>7000</v>
      </c>
      <c r="K116" s="47">
        <f>J116/B116*100</f>
        <v>239.43902856165553</v>
      </c>
      <c r="L116" s="47">
        <f>J116/C116*100</f>
        <v>61.843465354407236</v>
      </c>
    </row>
    <row r="117" spans="1:12" x14ac:dyDescent="0.25">
      <c r="A117" s="9" t="s">
        <v>92</v>
      </c>
      <c r="B117" s="127">
        <v>130493.7</v>
      </c>
      <c r="C117" s="61">
        <v>117028.7</v>
      </c>
      <c r="D117" s="61">
        <v>25623.1</v>
      </c>
      <c r="E117" s="47">
        <f>D117/B117*100</f>
        <v>19.635507308015633</v>
      </c>
      <c r="F117" s="47">
        <f>D117/C117*100</f>
        <v>21.894714715279243</v>
      </c>
      <c r="G117" s="61">
        <v>26116.7</v>
      </c>
      <c r="H117" s="47">
        <f>G117/B117*100</f>
        <v>20.013763116533596</v>
      </c>
      <c r="I117" s="47">
        <f>G117/C117*100</f>
        <v>22.316491595651325</v>
      </c>
      <c r="J117" s="61">
        <v>28036.1</v>
      </c>
      <c r="K117" s="47">
        <f>J117/B117*100</f>
        <v>21.484638722022595</v>
      </c>
      <c r="L117" s="47">
        <f>J117/C117*100</f>
        <v>23.956602098459609</v>
      </c>
    </row>
    <row r="118" spans="1:12" x14ac:dyDescent="0.25">
      <c r="A118" s="9" t="s">
        <v>93</v>
      </c>
      <c r="B118" s="127">
        <v>652</v>
      </c>
      <c r="C118" s="61">
        <v>741.5</v>
      </c>
      <c r="D118" s="61"/>
      <c r="E118" s="47">
        <f>D118/B118*100</f>
        <v>0</v>
      </c>
      <c r="F118" s="47">
        <f>D118/C118*100</f>
        <v>0</v>
      </c>
      <c r="G118" s="61"/>
      <c r="H118" s="47">
        <f>G118/B118*100</f>
        <v>0</v>
      </c>
      <c r="I118" s="47">
        <f>G118/C118*100</f>
        <v>0</v>
      </c>
      <c r="J118" s="61"/>
      <c r="K118" s="47">
        <f>J118/B118*100</f>
        <v>0</v>
      </c>
      <c r="L118" s="47">
        <f>J118/C118*100</f>
        <v>0</v>
      </c>
    </row>
    <row r="119" spans="1:12" x14ac:dyDescent="0.25">
      <c r="A119" s="137" t="s">
        <v>94</v>
      </c>
      <c r="B119" s="127">
        <v>170</v>
      </c>
      <c r="C119" s="127">
        <v>0</v>
      </c>
      <c r="D119" s="61">
        <v>0</v>
      </c>
      <c r="E119" s="47">
        <f>D119/B119*100</f>
        <v>0</v>
      </c>
      <c r="F119" s="47">
        <v>0</v>
      </c>
      <c r="G119" s="61">
        <v>0</v>
      </c>
      <c r="H119" s="47">
        <f>G119/B119*100</f>
        <v>0</v>
      </c>
      <c r="I119" s="47">
        <v>0</v>
      </c>
      <c r="J119" s="61">
        <v>0</v>
      </c>
      <c r="K119" s="47">
        <f>J119/B119*100</f>
        <v>0</v>
      </c>
      <c r="L119" s="47">
        <v>0</v>
      </c>
    </row>
    <row r="120" spans="1:12" x14ac:dyDescent="0.25">
      <c r="A120" s="9" t="s">
        <v>95</v>
      </c>
      <c r="B120" s="127">
        <v>0</v>
      </c>
      <c r="C120" s="61">
        <v>0</v>
      </c>
      <c r="D120" s="61"/>
      <c r="E120" s="47">
        <v>0</v>
      </c>
      <c r="F120" s="47">
        <v>0</v>
      </c>
      <c r="G120" s="61"/>
      <c r="H120" s="47">
        <v>0</v>
      </c>
      <c r="I120" s="47">
        <v>0</v>
      </c>
      <c r="J120" s="61"/>
      <c r="K120" s="47">
        <v>0</v>
      </c>
      <c r="L120" s="47">
        <v>0</v>
      </c>
    </row>
    <row r="121" spans="1:12" x14ac:dyDescent="0.25">
      <c r="A121" s="9" t="s">
        <v>96</v>
      </c>
      <c r="B121" s="127">
        <v>170</v>
      </c>
      <c r="C121" s="61">
        <v>0</v>
      </c>
      <c r="D121" s="61"/>
      <c r="E121" s="47">
        <f>D121/B121*100</f>
        <v>0</v>
      </c>
      <c r="F121" s="47">
        <v>0</v>
      </c>
      <c r="G121" s="61"/>
      <c r="H121" s="47">
        <f>G121/B121*100</f>
        <v>0</v>
      </c>
      <c r="I121" s="47">
        <v>0</v>
      </c>
      <c r="J121" s="61"/>
      <c r="K121" s="47">
        <f>J121/B121*100</f>
        <v>0</v>
      </c>
      <c r="L121" s="47">
        <v>0</v>
      </c>
    </row>
    <row r="122" spans="1:12" x14ac:dyDescent="0.25">
      <c r="A122" s="9" t="s">
        <v>97</v>
      </c>
      <c r="B122" s="127">
        <v>0</v>
      </c>
      <c r="C122" s="131">
        <v>0</v>
      </c>
      <c r="D122" s="61"/>
      <c r="E122" s="47">
        <v>0</v>
      </c>
      <c r="F122" s="47">
        <v>0</v>
      </c>
      <c r="G122" s="61"/>
      <c r="H122" s="47">
        <v>0</v>
      </c>
      <c r="I122" s="47">
        <v>0</v>
      </c>
      <c r="J122" s="61"/>
      <c r="K122" s="47">
        <v>0</v>
      </c>
      <c r="L122" s="47">
        <v>0</v>
      </c>
    </row>
    <row r="123" spans="1:12" ht="30" x14ac:dyDescent="0.25">
      <c r="A123" s="9" t="s">
        <v>98</v>
      </c>
      <c r="B123" s="127">
        <v>0</v>
      </c>
      <c r="C123" s="131">
        <v>0</v>
      </c>
      <c r="D123" s="61"/>
      <c r="E123" s="47">
        <v>0</v>
      </c>
      <c r="F123" s="47">
        <v>0</v>
      </c>
      <c r="G123" s="61"/>
      <c r="H123" s="47">
        <v>0</v>
      </c>
      <c r="I123" s="47">
        <v>0</v>
      </c>
      <c r="J123" s="61"/>
      <c r="K123" s="47">
        <v>0</v>
      </c>
      <c r="L123" s="47">
        <v>0</v>
      </c>
    </row>
    <row r="124" spans="1:12" x14ac:dyDescent="0.25">
      <c r="A124" s="137" t="s">
        <v>99</v>
      </c>
      <c r="B124" s="127">
        <v>9099.2999999999993</v>
      </c>
      <c r="C124" s="128">
        <v>9371.6</v>
      </c>
      <c r="D124" s="61">
        <v>11157.6</v>
      </c>
      <c r="E124" s="47">
        <f>D124/B124*100</f>
        <v>122.62042135109294</v>
      </c>
      <c r="F124" s="47">
        <f>D124/C124*100</f>
        <v>119.05757821503265</v>
      </c>
      <c r="G124" s="61">
        <v>11184.2</v>
      </c>
      <c r="H124" s="47">
        <f>G124/B124*100</f>
        <v>122.91275153033752</v>
      </c>
      <c r="I124" s="47">
        <f>G124/C124*100</f>
        <v>119.34141448632039</v>
      </c>
      <c r="J124" s="61">
        <v>11621.1</v>
      </c>
      <c r="K124" s="47">
        <f>J124/B124*100</f>
        <v>127.71421977514757</v>
      </c>
      <c r="L124" s="47">
        <f>J124/C124*100</f>
        <v>124.0033718895386</v>
      </c>
    </row>
    <row r="125" spans="1:12" x14ac:dyDescent="0.25">
      <c r="A125" s="9" t="s">
        <v>100</v>
      </c>
      <c r="B125" s="127">
        <v>0</v>
      </c>
      <c r="C125" s="131">
        <v>0</v>
      </c>
      <c r="D125" s="61"/>
      <c r="E125" s="47">
        <v>0</v>
      </c>
      <c r="F125" s="47">
        <v>0</v>
      </c>
      <c r="G125" s="61"/>
      <c r="H125" s="47">
        <v>0</v>
      </c>
      <c r="I125" s="47">
        <v>0</v>
      </c>
      <c r="J125" s="61"/>
      <c r="K125" s="47">
        <v>0</v>
      </c>
      <c r="L125" s="47">
        <v>0</v>
      </c>
    </row>
    <row r="126" spans="1:12" x14ac:dyDescent="0.25">
      <c r="A126" s="9" t="s">
        <v>101</v>
      </c>
      <c r="B126" s="127">
        <v>9099.2999999999993</v>
      </c>
      <c r="C126" s="131">
        <v>9371.6</v>
      </c>
      <c r="D126" s="61">
        <v>11157.6</v>
      </c>
      <c r="E126" s="47">
        <f>D126/B126*100</f>
        <v>122.62042135109294</v>
      </c>
      <c r="F126" s="47">
        <f>D126/C126*100</f>
        <v>119.05757821503265</v>
      </c>
      <c r="G126" s="61">
        <v>11184.2</v>
      </c>
      <c r="H126" s="47">
        <f>G126/B126*100</f>
        <v>122.91275153033752</v>
      </c>
      <c r="I126" s="47">
        <f>G126/C126*100</f>
        <v>119.34141448632039</v>
      </c>
      <c r="J126" s="61">
        <v>11621.1</v>
      </c>
      <c r="K126" s="47">
        <f>J126/B126*100</f>
        <v>127.71421977514757</v>
      </c>
      <c r="L126" s="47">
        <f>J126/C126*100</f>
        <v>124.0033718895386</v>
      </c>
    </row>
    <row r="127" spans="1:12" ht="30" x14ac:dyDescent="0.25">
      <c r="A127" s="9" t="s">
        <v>102</v>
      </c>
      <c r="B127" s="127">
        <v>0</v>
      </c>
      <c r="C127" s="131">
        <v>0</v>
      </c>
      <c r="D127" s="61"/>
      <c r="E127" s="47">
        <v>0</v>
      </c>
      <c r="F127" s="47">
        <v>0</v>
      </c>
      <c r="G127" s="61"/>
      <c r="H127" s="47">
        <v>0</v>
      </c>
      <c r="I127" s="47">
        <v>0</v>
      </c>
      <c r="J127" s="61"/>
      <c r="K127" s="47">
        <v>0</v>
      </c>
      <c r="L127" s="47">
        <v>0</v>
      </c>
    </row>
    <row r="128" spans="1:12" ht="30" x14ac:dyDescent="0.25">
      <c r="A128" s="137" t="s">
        <v>103</v>
      </c>
      <c r="B128" s="127">
        <v>1.3</v>
      </c>
      <c r="C128" s="128">
        <v>0.9</v>
      </c>
      <c r="D128" s="61">
        <v>0.4</v>
      </c>
      <c r="E128" s="47">
        <f t="shared" ref="E128:E133" si="0">D128/B128*100</f>
        <v>30.76923076923077</v>
      </c>
      <c r="F128" s="47">
        <f>D128/C128*100</f>
        <v>44.44444444444445</v>
      </c>
      <c r="G128" s="61">
        <v>0</v>
      </c>
      <c r="H128" s="47">
        <f t="shared" ref="H128:H133" si="1">G128/B128*100</f>
        <v>0</v>
      </c>
      <c r="I128" s="47">
        <f t="shared" ref="I128:I133" si="2">G128/C128*100</f>
        <v>0</v>
      </c>
      <c r="J128" s="61">
        <v>0</v>
      </c>
      <c r="K128" s="47">
        <f t="shared" ref="K128:K133" si="3">J128/B128*100</f>
        <v>0</v>
      </c>
      <c r="L128" s="47">
        <f t="shared" ref="L128:L133" si="4">J128/C128*100</f>
        <v>0</v>
      </c>
    </row>
    <row r="129" spans="1:12" ht="30" x14ac:dyDescent="0.25">
      <c r="A129" s="9" t="s">
        <v>208</v>
      </c>
      <c r="B129" s="127">
        <v>1.3</v>
      </c>
      <c r="C129" s="131">
        <v>0.9</v>
      </c>
      <c r="D129" s="61">
        <v>0.4</v>
      </c>
      <c r="E129" s="47">
        <f t="shared" si="0"/>
        <v>30.76923076923077</v>
      </c>
      <c r="F129" s="47">
        <f>D129/C129*100</f>
        <v>44.44444444444445</v>
      </c>
      <c r="G129" s="61"/>
      <c r="H129" s="47">
        <f t="shared" si="1"/>
        <v>0</v>
      </c>
      <c r="I129" s="47">
        <f t="shared" si="2"/>
        <v>0</v>
      </c>
      <c r="J129" s="61"/>
      <c r="K129" s="47">
        <f t="shared" si="3"/>
        <v>0</v>
      </c>
      <c r="L129" s="47">
        <f t="shared" si="4"/>
        <v>0</v>
      </c>
    </row>
    <row r="130" spans="1:12" ht="45" x14ac:dyDescent="0.25">
      <c r="A130" s="137" t="s">
        <v>104</v>
      </c>
      <c r="B130" s="127">
        <v>19957.7</v>
      </c>
      <c r="C130" s="127">
        <v>26303.3</v>
      </c>
      <c r="D130" s="61">
        <v>83950.3</v>
      </c>
      <c r="E130" s="47">
        <f t="shared" si="0"/>
        <v>420.6411560450353</v>
      </c>
      <c r="F130" s="47">
        <f>D130/C130*100</f>
        <v>319.16261457687824</v>
      </c>
      <c r="G130" s="61">
        <v>14563</v>
      </c>
      <c r="H130" s="47">
        <f t="shared" si="1"/>
        <v>72.969330133231779</v>
      </c>
      <c r="I130" s="47">
        <f t="shared" si="2"/>
        <v>55.365676550090669</v>
      </c>
      <c r="J130" s="61">
        <v>14563</v>
      </c>
      <c r="K130" s="47">
        <f t="shared" si="3"/>
        <v>72.969330133231779</v>
      </c>
      <c r="L130" s="47">
        <f t="shared" si="4"/>
        <v>55.365676550090669</v>
      </c>
    </row>
    <row r="131" spans="1:12" ht="45" x14ac:dyDescent="0.25">
      <c r="A131" s="9" t="s">
        <v>105</v>
      </c>
      <c r="B131" s="127">
        <v>14563</v>
      </c>
      <c r="C131" s="131">
        <v>14563</v>
      </c>
      <c r="D131" s="61">
        <v>14563</v>
      </c>
      <c r="E131" s="47">
        <f t="shared" si="0"/>
        <v>100</v>
      </c>
      <c r="F131" s="47">
        <f>D131/C131*100</f>
        <v>100</v>
      </c>
      <c r="G131" s="61">
        <v>14563</v>
      </c>
      <c r="H131" s="47">
        <f t="shared" si="1"/>
        <v>100</v>
      </c>
      <c r="I131" s="47">
        <f t="shared" si="2"/>
        <v>100</v>
      </c>
      <c r="J131" s="61">
        <v>14563</v>
      </c>
      <c r="K131" s="47">
        <f t="shared" si="3"/>
        <v>100</v>
      </c>
      <c r="L131" s="47">
        <f t="shared" si="4"/>
        <v>100</v>
      </c>
    </row>
    <row r="132" spans="1:12" x14ac:dyDescent="0.25">
      <c r="A132" s="9" t="s">
        <v>106</v>
      </c>
      <c r="B132" s="127">
        <v>1362</v>
      </c>
      <c r="C132" s="131">
        <v>2171</v>
      </c>
      <c r="D132" s="61"/>
      <c r="E132" s="47">
        <f t="shared" si="0"/>
        <v>0</v>
      </c>
      <c r="F132" s="47">
        <f>D132/C132*100</f>
        <v>0</v>
      </c>
      <c r="G132" s="61"/>
      <c r="H132" s="47">
        <f t="shared" si="1"/>
        <v>0</v>
      </c>
      <c r="I132" s="47">
        <f t="shared" si="2"/>
        <v>0</v>
      </c>
      <c r="J132" s="61"/>
      <c r="K132" s="47">
        <f t="shared" si="3"/>
        <v>0</v>
      </c>
      <c r="L132" s="47">
        <f t="shared" si="4"/>
        <v>0</v>
      </c>
    </row>
    <row r="133" spans="1:12" x14ac:dyDescent="0.25">
      <c r="A133" s="9" t="s">
        <v>126</v>
      </c>
      <c r="B133" s="127">
        <v>4032.7</v>
      </c>
      <c r="C133" s="131">
        <v>9569.2999999999993</v>
      </c>
      <c r="D133" s="61">
        <v>69387.3</v>
      </c>
      <c r="E133" s="47">
        <f t="shared" si="0"/>
        <v>1720.6164604359365</v>
      </c>
      <c r="F133" s="61">
        <v>725.10319459103596</v>
      </c>
      <c r="G133" s="61"/>
      <c r="H133" s="47">
        <f t="shared" si="1"/>
        <v>0</v>
      </c>
      <c r="I133" s="47">
        <f t="shared" si="2"/>
        <v>0</v>
      </c>
      <c r="J133" s="61"/>
      <c r="K133" s="47">
        <f t="shared" si="3"/>
        <v>0</v>
      </c>
      <c r="L133" s="47">
        <f t="shared" si="4"/>
        <v>0</v>
      </c>
    </row>
    <row r="134" spans="1:12" x14ac:dyDescent="0.25">
      <c r="B134" s="36"/>
      <c r="C134" s="36"/>
      <c r="D134" s="36"/>
      <c r="E134" s="36"/>
      <c r="G134" s="36"/>
      <c r="H134" s="36"/>
      <c r="J134" s="36"/>
      <c r="K134" s="36"/>
    </row>
    <row r="135" spans="1:12" x14ac:dyDescent="0.25">
      <c r="A135" s="12"/>
      <c r="B135" s="138"/>
      <c r="C135" s="138"/>
      <c r="D135" s="138"/>
      <c r="E135" s="138"/>
      <c r="G135" s="138"/>
      <c r="H135" s="138"/>
      <c r="I135" s="29"/>
      <c r="J135" s="138"/>
      <c r="K135" s="138"/>
      <c r="L135" s="29"/>
    </row>
    <row r="136" spans="1:12" ht="23.25" x14ac:dyDescent="0.35">
      <c r="A136" s="74"/>
      <c r="B136" s="74"/>
      <c r="C136" s="75"/>
    </row>
    <row r="137" spans="1:12" ht="23.25" x14ac:dyDescent="0.35">
      <c r="A137" s="135" t="s">
        <v>186</v>
      </c>
      <c r="B137" s="73"/>
      <c r="C137" s="73"/>
      <c r="D137" s="39" t="s">
        <v>223</v>
      </c>
      <c r="E137" s="39"/>
    </row>
    <row r="138" spans="1:12" ht="23.25" x14ac:dyDescent="0.35">
      <c r="A138" s="73"/>
      <c r="B138" s="39"/>
      <c r="C138" s="42" t="s">
        <v>155</v>
      </c>
    </row>
  </sheetData>
  <mergeCells count="1">
    <mergeCell ref="A1:L1"/>
  </mergeCells>
  <pageMargins left="0.23622047244094491" right="0.23622047244094491" top="0.35433070866141736" bottom="0.15748031496062992" header="0.31496062992125984" footer="0.31496062992125984"/>
  <pageSetup paperSize="9" scale="7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2"/>
  <sheetViews>
    <sheetView view="pageBreakPreview" zoomScale="90" zoomScaleNormal="100" zoomScaleSheetLayoutView="90" workbookViewId="0">
      <pane xSplit="1" ySplit="3" topLeftCell="B31" activePane="bottomRight" state="frozen"/>
      <selection pane="topRight" activeCell="C1" sqref="C1"/>
      <selection pane="bottomLeft" activeCell="A6" sqref="A6"/>
      <selection pane="bottomRight" activeCell="J41" sqref="J41"/>
    </sheetView>
  </sheetViews>
  <sheetFormatPr defaultRowHeight="15" x14ac:dyDescent="0.25"/>
  <cols>
    <col min="1" max="1" width="71.7109375" customWidth="1"/>
    <col min="2" max="2" width="13.28515625" customWidth="1"/>
    <col min="3" max="3" width="16.7109375" customWidth="1"/>
    <col min="4" max="4" width="15.28515625" customWidth="1"/>
    <col min="5" max="5" width="13.85546875" customWidth="1"/>
    <col min="6" max="6" width="12.7109375" customWidth="1"/>
    <col min="7" max="7" width="14.28515625" customWidth="1"/>
    <col min="8" max="8" width="13" customWidth="1"/>
    <col min="9" max="9" width="12.42578125" customWidth="1"/>
    <col min="10" max="10" width="10.85546875" customWidth="1"/>
    <col min="11" max="11" width="14" customWidth="1"/>
    <col min="12" max="12" width="13.5703125" customWidth="1"/>
    <col min="13" max="13" width="12.42578125" customWidth="1"/>
    <col min="14" max="14" width="15.140625" customWidth="1"/>
    <col min="15" max="15" width="12.42578125" customWidth="1"/>
    <col min="16" max="16" width="13" customWidth="1"/>
    <col min="17" max="17" width="14.7109375" customWidth="1"/>
  </cols>
  <sheetData>
    <row r="1" spans="1:17" ht="20.25" customHeight="1" x14ac:dyDescent="0.3">
      <c r="A1" s="147" t="s">
        <v>190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" t="s">
        <v>27</v>
      </c>
    </row>
    <row r="2" spans="1:17" ht="17.25" customHeight="1" x14ac:dyDescent="0.25">
      <c r="A2" s="8"/>
      <c r="B2" s="8"/>
      <c r="C2" s="8"/>
      <c r="D2" s="2"/>
      <c r="E2" s="2"/>
      <c r="F2" s="2"/>
      <c r="G2" s="2"/>
      <c r="H2" s="146"/>
      <c r="I2" s="146"/>
      <c r="J2" s="146"/>
      <c r="K2" s="2"/>
      <c r="L2" s="2"/>
      <c r="M2" s="2"/>
      <c r="N2" s="2"/>
      <c r="O2" s="2"/>
      <c r="P2" s="2"/>
      <c r="Q2" s="1" t="s">
        <v>5</v>
      </c>
    </row>
    <row r="3" spans="1:17" ht="126" x14ac:dyDescent="0.25">
      <c r="A3" s="13" t="s">
        <v>130</v>
      </c>
      <c r="B3" s="7" t="s">
        <v>183</v>
      </c>
      <c r="C3" s="10" t="s">
        <v>187</v>
      </c>
      <c r="D3" s="10" t="s">
        <v>3</v>
      </c>
      <c r="E3" s="10" t="s">
        <v>188</v>
      </c>
      <c r="F3" s="10" t="s">
        <v>173</v>
      </c>
      <c r="G3" s="14" t="s">
        <v>4</v>
      </c>
      <c r="H3" s="14" t="s">
        <v>185</v>
      </c>
      <c r="I3" s="14" t="s">
        <v>174</v>
      </c>
      <c r="J3" s="14" t="s">
        <v>175</v>
      </c>
      <c r="K3" s="14" t="s">
        <v>4</v>
      </c>
      <c r="L3" s="14" t="s">
        <v>148</v>
      </c>
      <c r="M3" s="14" t="s">
        <v>149</v>
      </c>
      <c r="N3" s="14" t="s">
        <v>4</v>
      </c>
      <c r="O3" s="14" t="s">
        <v>176</v>
      </c>
      <c r="P3" s="14" t="s">
        <v>177</v>
      </c>
      <c r="Q3" s="14" t="s">
        <v>4</v>
      </c>
    </row>
    <row r="4" spans="1:17" x14ac:dyDescent="0.25">
      <c r="A4" s="6" t="s">
        <v>133</v>
      </c>
      <c r="B4" s="78">
        <f>B11+B14+B17+B8</f>
        <v>-11559.2</v>
      </c>
      <c r="C4" s="78">
        <f>C11+C14+C17+C8</f>
        <v>18676.399999999998</v>
      </c>
      <c r="D4" s="79"/>
      <c r="E4" s="78">
        <f>E11+E14+E17+E8+E15</f>
        <v>18676.399999999998</v>
      </c>
      <c r="F4" s="79"/>
      <c r="G4" s="79"/>
      <c r="H4" s="78">
        <f>H11+H14+H17+H8+H15</f>
        <v>7215</v>
      </c>
      <c r="I4" s="79"/>
      <c r="J4" s="79"/>
      <c r="K4" s="79"/>
      <c r="L4" s="78">
        <f>L11+L14+L17+L8+L15</f>
        <v>8673</v>
      </c>
      <c r="M4" s="79"/>
      <c r="N4" s="79"/>
      <c r="O4" s="78">
        <f>O11+O14+O17+O8+O15</f>
        <v>10870</v>
      </c>
      <c r="P4" s="79"/>
      <c r="Q4" s="79"/>
    </row>
    <row r="5" spans="1:17" x14ac:dyDescent="0.25">
      <c r="A5" s="6" t="s">
        <v>135</v>
      </c>
      <c r="B5" s="78"/>
      <c r="C5" s="78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</row>
    <row r="6" spans="1:17" x14ac:dyDescent="0.25">
      <c r="A6" s="6" t="s">
        <v>136</v>
      </c>
      <c r="B6" s="78"/>
      <c r="C6" s="78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</row>
    <row r="7" spans="1:17" x14ac:dyDescent="0.25">
      <c r="A7" s="6" t="s">
        <v>137</v>
      </c>
      <c r="B7" s="78"/>
      <c r="C7" s="78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</row>
    <row r="8" spans="1:17" x14ac:dyDescent="0.25">
      <c r="A8" s="6" t="s">
        <v>134</v>
      </c>
      <c r="B8" s="78">
        <f>B9+B10</f>
        <v>0</v>
      </c>
      <c r="C8" s="78">
        <f>C9+C10</f>
        <v>6465.7</v>
      </c>
      <c r="D8" s="79"/>
      <c r="E8" s="78">
        <f>E9+E10</f>
        <v>6465.7</v>
      </c>
      <c r="F8" s="79"/>
      <c r="G8" s="79"/>
      <c r="H8" s="78">
        <f>H9+H10</f>
        <v>7665.1</v>
      </c>
      <c r="I8" s="79"/>
      <c r="J8" s="79"/>
      <c r="K8" s="79"/>
      <c r="L8" s="78">
        <f>L9+L10</f>
        <v>8673</v>
      </c>
      <c r="M8" s="79"/>
      <c r="N8" s="79"/>
      <c r="O8" s="78">
        <f>O9+O10</f>
        <v>10870</v>
      </c>
      <c r="P8" s="79"/>
      <c r="Q8" s="79"/>
    </row>
    <row r="9" spans="1:17" x14ac:dyDescent="0.25">
      <c r="A9" s="16" t="s">
        <v>138</v>
      </c>
      <c r="B9" s="78"/>
      <c r="C9" s="78">
        <v>6465.7</v>
      </c>
      <c r="D9" s="79"/>
      <c r="E9" s="79">
        <v>6465.7</v>
      </c>
      <c r="F9" s="79"/>
      <c r="G9" s="79"/>
      <c r="H9" s="79">
        <v>7665.1</v>
      </c>
      <c r="I9" s="79"/>
      <c r="J9" s="79"/>
      <c r="K9" s="79"/>
      <c r="L9" s="79">
        <v>8673</v>
      </c>
      <c r="M9" s="79"/>
      <c r="N9" s="79"/>
      <c r="O9" s="79">
        <v>10870</v>
      </c>
      <c r="P9" s="79"/>
      <c r="Q9" s="79"/>
    </row>
    <row r="10" spans="1:17" x14ac:dyDescent="0.25">
      <c r="A10" s="16" t="s">
        <v>139</v>
      </c>
      <c r="B10" s="78"/>
      <c r="C10" s="78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</row>
    <row r="11" spans="1:17" ht="30" x14ac:dyDescent="0.25">
      <c r="A11" s="6" t="s">
        <v>23</v>
      </c>
      <c r="B11" s="78">
        <f>B12+B13</f>
        <v>-450.1</v>
      </c>
      <c r="C11" s="78">
        <f>C12+C13</f>
        <v>-450.2</v>
      </c>
      <c r="D11" s="79"/>
      <c r="E11" s="78">
        <f>E12+E13</f>
        <v>-450.2</v>
      </c>
      <c r="F11" s="79"/>
      <c r="G11" s="79"/>
      <c r="H11" s="78">
        <f>H12+H13</f>
        <v>-450.1</v>
      </c>
      <c r="I11" s="79"/>
      <c r="J11" s="79"/>
      <c r="K11" s="79"/>
      <c r="L11" s="78">
        <f>L12+L13</f>
        <v>0</v>
      </c>
      <c r="M11" s="79"/>
      <c r="N11" s="79"/>
      <c r="O11" s="78">
        <f>O12+O13</f>
        <v>0</v>
      </c>
      <c r="P11" s="79"/>
      <c r="Q11" s="79"/>
    </row>
    <row r="12" spans="1:17" x14ac:dyDescent="0.25">
      <c r="A12" s="16" t="s">
        <v>191</v>
      </c>
      <c r="B12" s="78"/>
      <c r="C12" s="78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</row>
    <row r="13" spans="1:17" x14ac:dyDescent="0.25">
      <c r="A13" s="16" t="s">
        <v>192</v>
      </c>
      <c r="B13" s="78">
        <v>-450.1</v>
      </c>
      <c r="C13" s="78">
        <v>-450.2</v>
      </c>
      <c r="D13" s="79"/>
      <c r="E13" s="78">
        <v>-450.2</v>
      </c>
      <c r="F13" s="79"/>
      <c r="G13" s="79"/>
      <c r="H13" s="78">
        <v>-450.1</v>
      </c>
      <c r="I13" s="79"/>
      <c r="J13" s="79"/>
      <c r="K13" s="79"/>
      <c r="L13" s="79"/>
      <c r="M13" s="79"/>
      <c r="N13" s="79"/>
      <c r="O13" s="79"/>
      <c r="P13" s="79"/>
      <c r="Q13" s="79"/>
    </row>
    <row r="14" spans="1:17" x14ac:dyDescent="0.25">
      <c r="A14" s="6" t="s">
        <v>22</v>
      </c>
      <c r="B14" s="78">
        <v>-11109.1</v>
      </c>
      <c r="C14" s="78">
        <v>12660.9</v>
      </c>
      <c r="D14" s="79"/>
      <c r="E14" s="79">
        <v>12660.9</v>
      </c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</row>
    <row r="15" spans="1:17" ht="30" x14ac:dyDescent="0.25">
      <c r="A15" s="6" t="s">
        <v>21</v>
      </c>
      <c r="B15" s="78"/>
      <c r="C15" s="78"/>
      <c r="D15" s="79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  <c r="Q15" s="79"/>
    </row>
    <row r="16" spans="1:17" x14ac:dyDescent="0.25">
      <c r="A16" s="6" t="s">
        <v>20</v>
      </c>
      <c r="B16" s="78"/>
      <c r="C16" s="78"/>
      <c r="D16" s="79"/>
      <c r="E16" s="79"/>
      <c r="F16" s="79"/>
      <c r="G16" s="79"/>
      <c r="H16" s="79"/>
      <c r="I16" s="79"/>
      <c r="J16" s="79"/>
      <c r="K16" s="79"/>
      <c r="L16" s="79"/>
      <c r="M16" s="79"/>
      <c r="N16" s="79"/>
      <c r="O16" s="79"/>
      <c r="P16" s="79"/>
      <c r="Q16" s="79"/>
    </row>
    <row r="17" spans="1:17" x14ac:dyDescent="0.25">
      <c r="A17" s="6" t="s">
        <v>140</v>
      </c>
      <c r="B17" s="78"/>
      <c r="C17" s="78"/>
      <c r="D17" s="79"/>
      <c r="E17" s="79"/>
      <c r="F17" s="79"/>
      <c r="G17" s="79"/>
      <c r="H17" s="41"/>
      <c r="I17" s="41"/>
      <c r="J17" s="41"/>
      <c r="K17" s="41"/>
      <c r="L17" s="41"/>
      <c r="M17" s="41"/>
      <c r="N17" s="41"/>
      <c r="O17" s="41"/>
      <c r="P17" s="79"/>
      <c r="Q17" s="79"/>
    </row>
    <row r="18" spans="1:17" x14ac:dyDescent="0.25">
      <c r="A18" s="23" t="s">
        <v>150</v>
      </c>
      <c r="B18" s="78"/>
      <c r="C18" s="78"/>
      <c r="D18" s="79"/>
      <c r="E18" s="79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79"/>
      <c r="Q18" s="79"/>
    </row>
    <row r="19" spans="1:17" x14ac:dyDescent="0.25">
      <c r="A19" s="23" t="s">
        <v>159</v>
      </c>
      <c r="B19" s="55"/>
      <c r="C19" s="55"/>
      <c r="D19" s="79"/>
      <c r="E19" s="79"/>
      <c r="F19" s="79"/>
      <c r="G19" s="79"/>
      <c r="H19" s="79"/>
      <c r="I19" s="79"/>
      <c r="J19" s="79"/>
      <c r="K19" s="79"/>
      <c r="L19" s="79"/>
      <c r="M19" s="79"/>
      <c r="N19" s="79"/>
      <c r="O19" s="79"/>
      <c r="P19" s="79"/>
      <c r="Q19" s="79"/>
    </row>
    <row r="20" spans="1:17" ht="30" x14ac:dyDescent="0.25">
      <c r="A20" s="23" t="s">
        <v>203</v>
      </c>
      <c r="B20" s="55"/>
      <c r="C20" s="55"/>
      <c r="D20" s="79"/>
      <c r="E20" s="78"/>
      <c r="F20" s="79"/>
      <c r="G20" s="79"/>
      <c r="H20" s="79"/>
      <c r="I20" s="79"/>
      <c r="J20" s="79"/>
      <c r="K20" s="79"/>
      <c r="L20" s="79"/>
      <c r="M20" s="79"/>
      <c r="N20" s="79"/>
      <c r="O20" s="79"/>
      <c r="P20" s="79"/>
      <c r="Q20" s="79"/>
    </row>
    <row r="21" spans="1:17" ht="45" x14ac:dyDescent="0.25">
      <c r="A21" s="23" t="s">
        <v>204</v>
      </c>
      <c r="B21" s="55"/>
      <c r="C21" s="55"/>
      <c r="D21" s="79"/>
      <c r="E21" s="78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</row>
    <row r="22" spans="1:17" x14ac:dyDescent="0.25">
      <c r="A22" s="23" t="s">
        <v>213</v>
      </c>
      <c r="B22" s="55"/>
      <c r="C22" s="55"/>
      <c r="D22" s="79"/>
      <c r="E22" s="78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</row>
    <row r="23" spans="1:17" x14ac:dyDescent="0.25">
      <c r="A23" s="23" t="s">
        <v>162</v>
      </c>
      <c r="B23" s="55"/>
      <c r="C23" s="55"/>
      <c r="D23" s="79"/>
      <c r="E23" s="78"/>
      <c r="F23" s="79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</row>
    <row r="24" spans="1:17" x14ac:dyDescent="0.25">
      <c r="A24" s="18" t="s">
        <v>195</v>
      </c>
      <c r="B24" s="78"/>
      <c r="C24" s="78">
        <f>B24+C8+C11</f>
        <v>6015.5</v>
      </c>
      <c r="D24" s="79"/>
      <c r="E24" s="79">
        <f>B24+E8+E11</f>
        <v>6015.5</v>
      </c>
      <c r="F24" s="79"/>
      <c r="G24" s="79"/>
      <c r="H24" s="79">
        <f>E24+H11+H9</f>
        <v>13230.5</v>
      </c>
      <c r="I24" s="79"/>
      <c r="J24" s="79"/>
      <c r="K24" s="79"/>
      <c r="L24" s="41">
        <f>H24+L11+L8</f>
        <v>21903.5</v>
      </c>
      <c r="M24" s="41"/>
      <c r="N24" s="41"/>
      <c r="O24" s="41">
        <f>L24+O8+O11</f>
        <v>32773.5</v>
      </c>
      <c r="P24" s="79"/>
      <c r="Q24" s="79"/>
    </row>
    <row r="25" spans="1:17" ht="32.25" customHeight="1" x14ac:dyDescent="0.25">
      <c r="A25" s="16" t="s">
        <v>196</v>
      </c>
      <c r="B25" s="78" t="e">
        <f>(B24)/'[1]Форма № 1 Доходы'!B5*100</f>
        <v>#DIV/0!</v>
      </c>
      <c r="C25" s="78" t="e">
        <f>(C24)/'[1]Форма № 1 Доходы'!C5*100</f>
        <v>#DIV/0!</v>
      </c>
      <c r="D25" s="79"/>
      <c r="E25" s="78" t="e">
        <f>(E24)/'[1]Форма № 1 Доходы'!E5*100</f>
        <v>#DIV/0!</v>
      </c>
      <c r="F25" s="79"/>
      <c r="G25" s="79"/>
      <c r="H25" s="78" t="e">
        <f>(H24)/'[1]Форма № 1 Доходы'!H5*100</f>
        <v>#DIV/0!</v>
      </c>
      <c r="I25" s="79"/>
      <c r="J25" s="79"/>
      <c r="K25" s="79"/>
      <c r="L25" s="78" t="e">
        <f>(L24)/'[1]Форма № 1 Доходы'!L5*100</f>
        <v>#DIV/0!</v>
      </c>
      <c r="M25" s="41"/>
      <c r="N25" s="41"/>
      <c r="O25" s="78" t="e">
        <f>(O24)/'[1]Форма № 1 Доходы'!O5*100</f>
        <v>#DIV/0!</v>
      </c>
      <c r="P25" s="79"/>
      <c r="Q25" s="79"/>
    </row>
    <row r="26" spans="1:17" x14ac:dyDescent="0.25">
      <c r="A26" s="25" t="s">
        <v>150</v>
      </c>
      <c r="B26" s="78"/>
      <c r="C26" s="78"/>
      <c r="D26" s="79"/>
      <c r="E26" s="79"/>
      <c r="F26" s="79"/>
      <c r="G26" s="79"/>
      <c r="H26" s="79"/>
      <c r="I26" s="79"/>
      <c r="J26" s="79"/>
      <c r="K26" s="79"/>
      <c r="L26" s="41"/>
      <c r="M26" s="41"/>
      <c r="N26" s="41"/>
      <c r="O26" s="41"/>
      <c r="P26" s="79"/>
      <c r="Q26" s="79"/>
    </row>
    <row r="27" spans="1:17" ht="75" x14ac:dyDescent="0.25">
      <c r="A27" s="26" t="s">
        <v>197</v>
      </c>
      <c r="B27" s="78"/>
      <c r="C27" s="78"/>
      <c r="D27" s="79"/>
      <c r="E27" s="79"/>
      <c r="F27" s="79"/>
      <c r="G27" s="79"/>
      <c r="H27" s="79"/>
      <c r="I27" s="79"/>
      <c r="J27" s="79"/>
      <c r="K27" s="79"/>
      <c r="L27" s="41"/>
      <c r="M27" s="41"/>
      <c r="N27" s="41"/>
      <c r="O27" s="41"/>
      <c r="P27" s="79"/>
      <c r="Q27" s="79"/>
    </row>
    <row r="28" spans="1:17" ht="30" x14ac:dyDescent="0.25">
      <c r="A28" s="26" t="s">
        <v>198</v>
      </c>
      <c r="B28" s="78" t="e">
        <f>B24/'[1]Форма № 1 Доходы'!B5*100</f>
        <v>#DIV/0!</v>
      </c>
      <c r="C28" s="78" t="e">
        <f>C24/'[1]Форма № 1 Доходы'!C5*100</f>
        <v>#DIV/0!</v>
      </c>
      <c r="D28" s="79"/>
      <c r="E28" s="79" t="e">
        <f>E24/'[1]Форма № 1 Доходы'!E5*100</f>
        <v>#DIV/0!</v>
      </c>
      <c r="F28" s="79"/>
      <c r="G28" s="79"/>
      <c r="H28" s="79" t="e">
        <f>H24/'[1]Форма № 1 Доходы'!H5*100</f>
        <v>#DIV/0!</v>
      </c>
      <c r="I28" s="79"/>
      <c r="J28" s="79"/>
      <c r="K28" s="79"/>
      <c r="L28" s="41" t="e">
        <f>L24/'[1]Форма № 1 Доходы'!L5*100</f>
        <v>#DIV/0!</v>
      </c>
      <c r="M28" s="41"/>
      <c r="N28" s="41"/>
      <c r="O28" s="41" t="e">
        <f>O24/'[1]Форма № 1 Доходы'!O5*100</f>
        <v>#DIV/0!</v>
      </c>
      <c r="P28" s="79"/>
      <c r="Q28" s="79"/>
    </row>
    <row r="29" spans="1:17" x14ac:dyDescent="0.25">
      <c r="A29" s="27" t="s">
        <v>151</v>
      </c>
      <c r="B29" s="78"/>
      <c r="C29" s="78"/>
      <c r="D29" s="79"/>
      <c r="E29" s="79"/>
      <c r="F29" s="79"/>
      <c r="G29" s="79"/>
      <c r="H29" s="79"/>
      <c r="I29" s="79"/>
      <c r="J29" s="79"/>
      <c r="K29" s="79"/>
      <c r="L29" s="41"/>
      <c r="M29" s="41"/>
      <c r="N29" s="41"/>
      <c r="O29" s="41"/>
      <c r="P29" s="79"/>
      <c r="Q29" s="79"/>
    </row>
    <row r="30" spans="1:17" x14ac:dyDescent="0.25">
      <c r="A30" s="27" t="s">
        <v>152</v>
      </c>
      <c r="B30" s="78"/>
      <c r="C30" s="78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</row>
    <row r="31" spans="1:17" x14ac:dyDescent="0.25">
      <c r="A31" s="27" t="s">
        <v>152</v>
      </c>
      <c r="B31" s="78"/>
      <c r="C31" s="78"/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79"/>
      <c r="P31" s="79"/>
      <c r="Q31" s="79"/>
    </row>
    <row r="32" spans="1:17" ht="31.5" customHeight="1" x14ac:dyDescent="0.25">
      <c r="A32" s="17" t="s">
        <v>202</v>
      </c>
      <c r="B32" s="78">
        <v>0</v>
      </c>
      <c r="C32" s="78">
        <f>C8</f>
        <v>6465.7</v>
      </c>
      <c r="D32" s="79"/>
      <c r="E32" s="78">
        <f>E8</f>
        <v>6465.7</v>
      </c>
      <c r="F32" s="79"/>
      <c r="G32" s="79"/>
      <c r="H32" s="78">
        <f>H8+E32</f>
        <v>14130.8</v>
      </c>
      <c r="I32" s="79"/>
      <c r="J32" s="79"/>
      <c r="K32" s="79"/>
      <c r="L32" s="78">
        <f>L8+H32</f>
        <v>22803.8</v>
      </c>
      <c r="M32" s="79"/>
      <c r="N32" s="79"/>
      <c r="O32" s="78">
        <f>O8+L32</f>
        <v>33673.800000000003</v>
      </c>
      <c r="P32" s="79"/>
      <c r="Q32" s="79"/>
    </row>
    <row r="33" spans="1:17" ht="29.25" customHeight="1" x14ac:dyDescent="0.25">
      <c r="A33" s="16" t="s">
        <v>201</v>
      </c>
      <c r="B33" s="78" t="e">
        <f>B32/'[1]Форма № 1 Доходы'!B5*100</f>
        <v>#DIV/0!</v>
      </c>
      <c r="C33" s="78" t="e">
        <f>C32/'[1]Форма № 1 Доходы'!C5*100</f>
        <v>#DIV/0!</v>
      </c>
      <c r="D33" s="79"/>
      <c r="E33" s="78" t="e">
        <f>E32/'[1]Форма № 1 Доходы'!E5*100</f>
        <v>#DIV/0!</v>
      </c>
      <c r="F33" s="79"/>
      <c r="G33" s="79"/>
      <c r="H33" s="78" t="e">
        <f>H32/'[1]Форма № 1 Доходы'!H5*100</f>
        <v>#DIV/0!</v>
      </c>
      <c r="I33" s="79"/>
      <c r="J33" s="79"/>
      <c r="K33" s="79"/>
      <c r="L33" s="78" t="e">
        <f>L32/'[1]Форма № 1 Доходы'!L5*100</f>
        <v>#DIV/0!</v>
      </c>
      <c r="M33" s="79"/>
      <c r="N33" s="79"/>
      <c r="O33" s="78" t="e">
        <f>O32/'[1]Форма № 1 Доходы'!O5*100</f>
        <v>#DIV/0!</v>
      </c>
      <c r="P33" s="79"/>
      <c r="Q33" s="79"/>
    </row>
    <row r="34" spans="1:17" x14ac:dyDescent="0.25">
      <c r="A34" s="25" t="s">
        <v>150</v>
      </c>
      <c r="B34" s="78"/>
      <c r="C34" s="78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</row>
    <row r="35" spans="1:17" ht="75" x14ac:dyDescent="0.25">
      <c r="A35" s="26" t="s">
        <v>199</v>
      </c>
      <c r="B35" s="78"/>
      <c r="C35" s="78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</row>
    <row r="36" spans="1:17" ht="30" x14ac:dyDescent="0.25">
      <c r="A36" s="26" t="s">
        <v>200</v>
      </c>
      <c r="B36" s="78"/>
      <c r="C36" s="78"/>
      <c r="D36" s="79"/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</row>
    <row r="37" spans="1:17" x14ac:dyDescent="0.25">
      <c r="A37" s="27" t="s">
        <v>151</v>
      </c>
      <c r="B37" s="78"/>
      <c r="C37" s="78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</row>
    <row r="38" spans="1:17" x14ac:dyDescent="0.25">
      <c r="A38" s="27" t="s">
        <v>152</v>
      </c>
      <c r="B38" s="78"/>
      <c r="C38" s="78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</row>
    <row r="39" spans="1:17" x14ac:dyDescent="0.25">
      <c r="A39" s="27" t="s">
        <v>153</v>
      </c>
      <c r="B39" s="78"/>
      <c r="C39" s="78"/>
      <c r="D39" s="79"/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</row>
    <row r="40" spans="1:17" ht="23.25" x14ac:dyDescent="0.35">
      <c r="A40" s="69"/>
      <c r="B40" s="70"/>
      <c r="C40" s="70"/>
      <c r="D40" s="71"/>
      <c r="E40" s="71"/>
      <c r="F40" s="71"/>
      <c r="G40" s="71"/>
      <c r="H40" s="22"/>
      <c r="I40" s="22"/>
      <c r="J40" s="22"/>
      <c r="K40" s="22"/>
      <c r="L40" s="22"/>
      <c r="M40" s="22"/>
      <c r="N40" s="22"/>
      <c r="O40" s="22"/>
      <c r="P40" s="22"/>
      <c r="Q40" s="22"/>
    </row>
    <row r="41" spans="1:17" ht="23.25" x14ac:dyDescent="0.35">
      <c r="A41" s="72" t="s">
        <v>186</v>
      </c>
      <c r="B41" s="73"/>
      <c r="C41" s="73"/>
      <c r="D41" s="73"/>
      <c r="E41" s="73" t="s">
        <v>154</v>
      </c>
      <c r="F41" s="73"/>
      <c r="G41" s="85" t="s">
        <v>220</v>
      </c>
      <c r="H41" s="20"/>
      <c r="I41" s="20"/>
      <c r="J41" s="20"/>
      <c r="K41" s="20"/>
      <c r="L41" s="21"/>
      <c r="M41" s="21"/>
      <c r="N41" s="21"/>
      <c r="O41" s="21"/>
      <c r="P41" s="21"/>
      <c r="Q41" s="21"/>
    </row>
    <row r="42" spans="1:17" ht="18.75" x14ac:dyDescent="0.3">
      <c r="A42" s="39"/>
      <c r="B42" s="39"/>
      <c r="C42" s="39"/>
      <c r="D42" s="39"/>
      <c r="E42" s="126" t="s">
        <v>155</v>
      </c>
      <c r="F42" s="43"/>
      <c r="G42" s="126" t="s">
        <v>156</v>
      </c>
    </row>
  </sheetData>
  <mergeCells count="2">
    <mergeCell ref="H2:J2"/>
    <mergeCell ref="A1:P1"/>
  </mergeCells>
  <pageMargins left="0.23622047244094491" right="0.23622047244094491" top="0.15748031496062992" bottom="0.15748031496062992" header="0.31496062992125984" footer="0.31496062992125984"/>
  <pageSetup paperSize="9" scale="4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38"/>
  <sheetViews>
    <sheetView topLeftCell="A40" workbookViewId="0">
      <selection activeCell="E46" sqref="E46"/>
    </sheetView>
  </sheetViews>
  <sheetFormatPr defaultRowHeight="15" x14ac:dyDescent="0.25"/>
  <cols>
    <col min="1" max="1" width="51.42578125" style="5" customWidth="1"/>
    <col min="2" max="2" width="19.42578125" style="5" customWidth="1"/>
    <col min="3" max="3" width="17.140625" customWidth="1"/>
    <col min="4" max="4" width="13.5703125" customWidth="1"/>
    <col min="5" max="5" width="12.7109375" customWidth="1"/>
    <col min="6" max="6" width="13" customWidth="1"/>
    <col min="7" max="7" width="19.42578125" style="67" customWidth="1"/>
    <col min="8" max="8" width="13.85546875" style="29" customWidth="1"/>
    <col min="9" max="9" width="13.5703125" style="29" customWidth="1"/>
    <col min="10" max="10" width="12.42578125" style="29" customWidth="1"/>
    <col min="11" max="11" width="17.140625" style="29" customWidth="1"/>
    <col min="12" max="12" width="13.140625" bestFit="1" customWidth="1"/>
    <col min="13" max="13" width="12.42578125" customWidth="1"/>
    <col min="14" max="14" width="13.85546875" customWidth="1"/>
    <col min="15" max="15" width="13.140625" bestFit="1" customWidth="1"/>
    <col min="16" max="16" width="12.42578125" customWidth="1"/>
    <col min="17" max="17" width="17.42578125" customWidth="1"/>
  </cols>
  <sheetData>
    <row r="1" spans="1:17" ht="20.25" customHeight="1" x14ac:dyDescent="0.3">
      <c r="A1" s="148" t="s">
        <v>214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" t="s">
        <v>26</v>
      </c>
    </row>
    <row r="2" spans="1:17" ht="22.5" x14ac:dyDescent="0.25">
      <c r="A2" s="3"/>
      <c r="B2" s="3"/>
      <c r="C2" s="146"/>
      <c r="D2" s="146"/>
      <c r="E2" s="123"/>
      <c r="F2" s="2"/>
      <c r="G2" s="62"/>
      <c r="H2" s="68"/>
      <c r="I2" s="68"/>
      <c r="J2" s="68"/>
      <c r="K2" s="68"/>
      <c r="L2" s="2"/>
      <c r="M2" s="2"/>
      <c r="N2" s="2"/>
      <c r="O2" s="2"/>
      <c r="P2" s="2"/>
      <c r="Q2" s="1" t="s">
        <v>5</v>
      </c>
    </row>
    <row r="3" spans="1:17" ht="126" x14ac:dyDescent="0.25">
      <c r="A3" s="13" t="s">
        <v>129</v>
      </c>
      <c r="B3" s="7" t="s">
        <v>183</v>
      </c>
      <c r="C3" s="10" t="s">
        <v>187</v>
      </c>
      <c r="D3" s="10" t="s">
        <v>3</v>
      </c>
      <c r="E3" s="10" t="s">
        <v>188</v>
      </c>
      <c r="F3" s="10" t="s">
        <v>178</v>
      </c>
      <c r="G3" s="10" t="s">
        <v>146</v>
      </c>
      <c r="H3" s="10" t="s">
        <v>185</v>
      </c>
      <c r="I3" s="10" t="s">
        <v>174</v>
      </c>
      <c r="J3" s="14" t="s">
        <v>175</v>
      </c>
      <c r="K3" s="14" t="s">
        <v>146</v>
      </c>
      <c r="L3" s="14" t="s">
        <v>148</v>
      </c>
      <c r="M3" s="14" t="s">
        <v>149</v>
      </c>
      <c r="N3" s="14" t="s">
        <v>146</v>
      </c>
      <c r="O3" s="14" t="s">
        <v>176</v>
      </c>
      <c r="P3" s="14" t="s">
        <v>177</v>
      </c>
      <c r="Q3" s="14" t="s">
        <v>146</v>
      </c>
    </row>
    <row r="4" spans="1:17" ht="60" x14ac:dyDescent="0.25">
      <c r="A4" s="15" t="s">
        <v>125</v>
      </c>
      <c r="B4" s="44">
        <v>428902.7</v>
      </c>
      <c r="C4" s="45">
        <v>464635.2</v>
      </c>
      <c r="D4" s="45">
        <f>C4/B4*100</f>
        <v>108.3311436370067</v>
      </c>
      <c r="E4" s="45">
        <v>477475.5</v>
      </c>
      <c r="F4" s="47">
        <f>E4/B4*100</f>
        <v>111.32489956346743</v>
      </c>
      <c r="G4" s="57">
        <f>E4-C4</f>
        <v>12840.299999999988</v>
      </c>
      <c r="H4" s="47">
        <v>519474.2</v>
      </c>
      <c r="I4" s="47">
        <f>H4/C4*100</f>
        <v>111.80259265763766</v>
      </c>
      <c r="J4" s="47">
        <f>H4/E4*100</f>
        <v>108.79599057962137</v>
      </c>
      <c r="K4" s="47"/>
      <c r="L4" s="45">
        <v>551662.4</v>
      </c>
      <c r="M4" s="45">
        <f>L4/H4*100</f>
        <v>106.19630387803667</v>
      </c>
      <c r="N4" s="45"/>
      <c r="O4" s="45">
        <v>576446.30000000005</v>
      </c>
      <c r="P4" s="45">
        <f>O4/L4*100</f>
        <v>104.4925845952162</v>
      </c>
      <c r="Q4" s="45"/>
    </row>
    <row r="5" spans="1:17" x14ac:dyDescent="0.25">
      <c r="A5" s="15" t="s">
        <v>109</v>
      </c>
      <c r="B5" s="80">
        <v>64206</v>
      </c>
      <c r="C5" s="45">
        <v>64207.7</v>
      </c>
      <c r="D5" s="45">
        <f t="shared" ref="D5:D33" si="0">C5/B5*100</f>
        <v>100.00264772762671</v>
      </c>
      <c r="E5" s="45">
        <v>67832.600000000006</v>
      </c>
      <c r="F5" s="47">
        <f t="shared" ref="F5:F28" si="1">E5/B5*100</f>
        <v>105.64838177117404</v>
      </c>
      <c r="G5" s="57">
        <f t="shared" ref="G5:G22" si="2">E5-C5</f>
        <v>3624.9000000000087</v>
      </c>
      <c r="H5" s="65">
        <v>86132.7</v>
      </c>
      <c r="I5" s="47">
        <f t="shared" ref="I5:I33" si="3">H5/C5*100</f>
        <v>134.14699483083805</v>
      </c>
      <c r="J5" s="47">
        <f t="shared" ref="J5:J28" si="4">H5/E5*100</f>
        <v>126.97832605561337</v>
      </c>
      <c r="K5" s="47"/>
      <c r="L5" s="45">
        <v>89583.7</v>
      </c>
      <c r="M5" s="45">
        <f t="shared" ref="M5:M33" si="5">L5/H5*100</f>
        <v>104.00660840772436</v>
      </c>
      <c r="N5" s="45"/>
      <c r="O5" s="45">
        <v>93172.9</v>
      </c>
      <c r="P5" s="45">
        <f t="shared" ref="P5:P33" si="6">O5/L5*100</f>
        <v>104.00653243837885</v>
      </c>
      <c r="Q5" s="45"/>
    </row>
    <row r="6" spans="1:17" x14ac:dyDescent="0.25">
      <c r="A6" s="15" t="s">
        <v>110</v>
      </c>
      <c r="B6" s="80">
        <v>337791.2</v>
      </c>
      <c r="C6" s="45">
        <v>366399</v>
      </c>
      <c r="D6" s="45">
        <f t="shared" si="0"/>
        <v>108.46907793927136</v>
      </c>
      <c r="E6" s="45">
        <v>374414.4</v>
      </c>
      <c r="F6" s="47">
        <f t="shared" si="1"/>
        <v>110.84196391143404</v>
      </c>
      <c r="G6" s="57">
        <f t="shared" si="2"/>
        <v>8015.4000000000233</v>
      </c>
      <c r="H6" s="65">
        <v>391935.6</v>
      </c>
      <c r="I6" s="47">
        <f t="shared" si="3"/>
        <v>106.96961509174423</v>
      </c>
      <c r="J6" s="47">
        <f t="shared" si="4"/>
        <v>104.67962770662666</v>
      </c>
      <c r="K6" s="47"/>
      <c r="L6" s="45">
        <v>419015.6</v>
      </c>
      <c r="M6" s="45">
        <f t="shared" si="5"/>
        <v>106.90929836432312</v>
      </c>
      <c r="N6" s="45"/>
      <c r="O6" s="45">
        <v>438484.1</v>
      </c>
      <c r="P6" s="45">
        <f t="shared" si="6"/>
        <v>104.64624706096861</v>
      </c>
      <c r="Q6" s="45"/>
    </row>
    <row r="7" spans="1:17" x14ac:dyDescent="0.25">
      <c r="A7" s="15" t="s">
        <v>112</v>
      </c>
      <c r="B7" s="80">
        <v>70.2</v>
      </c>
      <c r="C7" s="45">
        <v>202.8</v>
      </c>
      <c r="D7" s="45">
        <f t="shared" si="0"/>
        <v>288.88888888888886</v>
      </c>
      <c r="E7" s="45">
        <v>202.8</v>
      </c>
      <c r="F7" s="47">
        <f t="shared" si="1"/>
        <v>288.88888888888886</v>
      </c>
      <c r="G7" s="57">
        <f t="shared" si="2"/>
        <v>0</v>
      </c>
      <c r="H7" s="65"/>
      <c r="I7" s="47">
        <f t="shared" si="3"/>
        <v>0</v>
      </c>
      <c r="J7" s="47">
        <f t="shared" si="4"/>
        <v>0</v>
      </c>
      <c r="K7" s="47"/>
      <c r="L7" s="45">
        <v>0</v>
      </c>
      <c r="M7" s="45" t="e">
        <f t="shared" si="5"/>
        <v>#DIV/0!</v>
      </c>
      <c r="N7" s="45"/>
      <c r="O7" s="45">
        <v>0</v>
      </c>
      <c r="P7" s="45" t="e">
        <f t="shared" si="6"/>
        <v>#DIV/0!</v>
      </c>
      <c r="Q7" s="45"/>
    </row>
    <row r="8" spans="1:17" x14ac:dyDescent="0.25">
      <c r="A8" s="15" t="s">
        <v>111</v>
      </c>
      <c r="B8" s="80">
        <v>78093.8</v>
      </c>
      <c r="C8" s="45">
        <v>99714.1</v>
      </c>
      <c r="D8" s="45">
        <f t="shared" si="0"/>
        <v>127.68504029769329</v>
      </c>
      <c r="E8" s="45">
        <v>99714.1</v>
      </c>
      <c r="F8" s="45">
        <f t="shared" si="1"/>
        <v>127.68504029769329</v>
      </c>
      <c r="G8" s="57">
        <f t="shared" si="2"/>
        <v>0</v>
      </c>
      <c r="H8" s="65">
        <v>9023.9</v>
      </c>
      <c r="I8" s="47">
        <f t="shared" si="3"/>
        <v>9.0497733018700455</v>
      </c>
      <c r="J8" s="47">
        <f t="shared" si="4"/>
        <v>9.0497733018700455</v>
      </c>
      <c r="K8" s="49"/>
      <c r="L8" s="45">
        <v>4104</v>
      </c>
      <c r="M8" s="45">
        <f t="shared" si="5"/>
        <v>45.479227385055246</v>
      </c>
      <c r="N8" s="54"/>
      <c r="O8" s="45">
        <v>7104</v>
      </c>
      <c r="P8" s="45">
        <f t="shared" si="6"/>
        <v>173.09941520467837</v>
      </c>
      <c r="Q8" s="45"/>
    </row>
    <row r="9" spans="1:17" x14ac:dyDescent="0.25">
      <c r="A9" s="84" t="s">
        <v>180</v>
      </c>
      <c r="B9" s="80"/>
      <c r="C9" s="45"/>
      <c r="D9" s="45" t="e">
        <f t="shared" si="0"/>
        <v>#DIV/0!</v>
      </c>
      <c r="E9" s="45"/>
      <c r="F9" s="45" t="e">
        <f t="shared" si="1"/>
        <v>#DIV/0!</v>
      </c>
      <c r="G9" s="57">
        <f t="shared" si="2"/>
        <v>0</v>
      </c>
      <c r="H9" s="65">
        <v>5775</v>
      </c>
      <c r="I9" s="47" t="e">
        <f t="shared" si="3"/>
        <v>#DIV/0!</v>
      </c>
      <c r="J9" s="47" t="e">
        <f t="shared" si="4"/>
        <v>#DIV/0!</v>
      </c>
      <c r="K9" s="49"/>
      <c r="L9" s="65">
        <v>4000</v>
      </c>
      <c r="M9" s="45">
        <f t="shared" si="5"/>
        <v>69.264069264069263</v>
      </c>
      <c r="N9" s="54"/>
      <c r="O9" s="65">
        <v>7000</v>
      </c>
      <c r="P9" s="45">
        <f t="shared" si="6"/>
        <v>175</v>
      </c>
      <c r="Q9" s="45"/>
    </row>
    <row r="10" spans="1:17" x14ac:dyDescent="0.25">
      <c r="A10" s="84" t="s">
        <v>181</v>
      </c>
      <c r="B10" s="80"/>
      <c r="C10" s="45"/>
      <c r="D10" s="45" t="e">
        <f t="shared" si="0"/>
        <v>#DIV/0!</v>
      </c>
      <c r="E10" s="45"/>
      <c r="F10" s="45" t="e">
        <f t="shared" si="1"/>
        <v>#DIV/0!</v>
      </c>
      <c r="G10" s="57">
        <f t="shared" si="2"/>
        <v>0</v>
      </c>
      <c r="H10" s="65"/>
      <c r="I10" s="47" t="e">
        <f t="shared" si="3"/>
        <v>#DIV/0!</v>
      </c>
      <c r="J10" s="47" t="e">
        <f t="shared" si="4"/>
        <v>#DIV/0!</v>
      </c>
      <c r="K10" s="49"/>
      <c r="L10" s="45"/>
      <c r="M10" s="45" t="e">
        <f t="shared" si="5"/>
        <v>#DIV/0!</v>
      </c>
      <c r="N10" s="54"/>
      <c r="O10" s="45"/>
      <c r="P10" s="45" t="e">
        <f t="shared" si="6"/>
        <v>#DIV/0!</v>
      </c>
      <c r="Q10" s="45"/>
    </row>
    <row r="11" spans="1:17" ht="30" x14ac:dyDescent="0.25">
      <c r="A11" s="15" t="s">
        <v>113</v>
      </c>
      <c r="B11" s="80">
        <v>0</v>
      </c>
      <c r="C11" s="45">
        <v>0</v>
      </c>
      <c r="D11" s="45" t="e">
        <f t="shared" si="0"/>
        <v>#DIV/0!</v>
      </c>
      <c r="E11" s="45">
        <v>0</v>
      </c>
      <c r="F11" s="45" t="e">
        <f t="shared" si="1"/>
        <v>#DIV/0!</v>
      </c>
      <c r="G11" s="57">
        <f t="shared" si="2"/>
        <v>0</v>
      </c>
      <c r="H11" s="65"/>
      <c r="I11" s="47" t="e">
        <f t="shared" si="3"/>
        <v>#DIV/0!</v>
      </c>
      <c r="J11" s="47" t="e">
        <f t="shared" si="4"/>
        <v>#DIV/0!</v>
      </c>
      <c r="K11" s="57"/>
      <c r="L11" s="45"/>
      <c r="M11" s="45" t="e">
        <f t="shared" si="5"/>
        <v>#DIV/0!</v>
      </c>
      <c r="N11" s="54"/>
      <c r="O11" s="45"/>
      <c r="P11" s="45" t="e">
        <f t="shared" si="6"/>
        <v>#DIV/0!</v>
      </c>
      <c r="Q11" s="54"/>
    </row>
    <row r="12" spans="1:17" ht="45" x14ac:dyDescent="0.25">
      <c r="A12" s="28" t="s">
        <v>164</v>
      </c>
      <c r="B12" s="80">
        <v>0</v>
      </c>
      <c r="C12" s="47"/>
      <c r="D12" s="47" t="e">
        <f t="shared" si="0"/>
        <v>#DIV/0!</v>
      </c>
      <c r="E12" s="47"/>
      <c r="F12" s="47" t="e">
        <f t="shared" si="1"/>
        <v>#DIV/0!</v>
      </c>
      <c r="G12" s="57">
        <f t="shared" si="2"/>
        <v>0</v>
      </c>
      <c r="H12" s="65"/>
      <c r="I12" s="47" t="e">
        <f t="shared" si="3"/>
        <v>#DIV/0!</v>
      </c>
      <c r="J12" s="47" t="e">
        <f t="shared" si="4"/>
        <v>#DIV/0!</v>
      </c>
      <c r="K12" s="49"/>
      <c r="L12" s="45"/>
      <c r="M12" s="45" t="e">
        <f t="shared" si="5"/>
        <v>#DIV/0!</v>
      </c>
      <c r="N12" s="54"/>
      <c r="O12" s="45"/>
      <c r="P12" s="45" t="e">
        <f t="shared" si="6"/>
        <v>#DIV/0!</v>
      </c>
      <c r="Q12" s="54"/>
    </row>
    <row r="13" spans="1:17" x14ac:dyDescent="0.25">
      <c r="A13" s="15" t="s">
        <v>189</v>
      </c>
      <c r="B13" s="80">
        <v>1.3</v>
      </c>
      <c r="C13" s="45">
        <v>0.9</v>
      </c>
      <c r="D13" s="45">
        <f t="shared" si="0"/>
        <v>69.230769230769226</v>
      </c>
      <c r="E13" s="45">
        <v>0.9</v>
      </c>
      <c r="F13" s="45">
        <f t="shared" si="1"/>
        <v>69.230769230769226</v>
      </c>
      <c r="G13" s="57">
        <f t="shared" si="2"/>
        <v>0</v>
      </c>
      <c r="H13" s="65">
        <v>0.4</v>
      </c>
      <c r="I13" s="47">
        <f t="shared" si="3"/>
        <v>44.44444444444445</v>
      </c>
      <c r="J13" s="47">
        <f t="shared" si="4"/>
        <v>44.44444444444445</v>
      </c>
      <c r="K13" s="49"/>
      <c r="L13" s="45"/>
      <c r="M13" s="45">
        <f t="shared" si="5"/>
        <v>0</v>
      </c>
      <c r="N13" s="54"/>
      <c r="O13" s="45"/>
      <c r="P13" s="45" t="e">
        <f t="shared" si="6"/>
        <v>#DIV/0!</v>
      </c>
      <c r="Q13" s="45"/>
    </row>
    <row r="14" spans="1:17" x14ac:dyDescent="0.25">
      <c r="A14" s="15" t="s">
        <v>114</v>
      </c>
      <c r="B14" s="80">
        <v>51.6</v>
      </c>
      <c r="C14" s="45">
        <v>121</v>
      </c>
      <c r="D14" s="45">
        <f t="shared" si="0"/>
        <v>234.49612403100772</v>
      </c>
      <c r="E14" s="45">
        <v>121</v>
      </c>
      <c r="F14" s="47">
        <f t="shared" si="1"/>
        <v>234.49612403100772</v>
      </c>
      <c r="G14" s="57">
        <f t="shared" si="2"/>
        <v>0</v>
      </c>
      <c r="H14" s="65"/>
      <c r="I14" s="47">
        <f t="shared" si="3"/>
        <v>0</v>
      </c>
      <c r="J14" s="47">
        <f t="shared" si="4"/>
        <v>0</v>
      </c>
      <c r="K14" s="49"/>
      <c r="L14" s="45"/>
      <c r="M14" s="45" t="e">
        <f t="shared" si="5"/>
        <v>#DIV/0!</v>
      </c>
      <c r="N14" s="45"/>
      <c r="O14" s="45"/>
      <c r="P14" s="45" t="e">
        <f t="shared" si="6"/>
        <v>#DIV/0!</v>
      </c>
      <c r="Q14" s="45"/>
    </row>
    <row r="15" spans="1:17" ht="75" x14ac:dyDescent="0.25">
      <c r="A15" s="15" t="s">
        <v>115</v>
      </c>
      <c r="B15" s="80">
        <v>11751.2</v>
      </c>
      <c r="C15" s="45">
        <v>9118.7000000000007</v>
      </c>
      <c r="D15" s="45">
        <f t="shared" si="0"/>
        <v>77.598032541357469</v>
      </c>
      <c r="E15" s="45">
        <v>9375</v>
      </c>
      <c r="F15" s="47">
        <f t="shared" si="1"/>
        <v>79.779086391177074</v>
      </c>
      <c r="G15" s="57">
        <f t="shared" si="2"/>
        <v>256.29999999999927</v>
      </c>
      <c r="H15" s="65">
        <v>5904.9</v>
      </c>
      <c r="I15" s="47">
        <f t="shared" si="3"/>
        <v>64.755941088093692</v>
      </c>
      <c r="J15" s="47">
        <f t="shared" si="4"/>
        <v>62.985599999999998</v>
      </c>
      <c r="K15" s="49"/>
      <c r="L15" s="45">
        <v>3129.1</v>
      </c>
      <c r="M15" s="47">
        <f t="shared" si="5"/>
        <v>52.99158326135921</v>
      </c>
      <c r="N15" s="49"/>
      <c r="O15" s="45">
        <v>3129.1</v>
      </c>
      <c r="P15" s="47">
        <f t="shared" si="6"/>
        <v>100</v>
      </c>
      <c r="Q15" s="45"/>
    </row>
    <row r="16" spans="1:17" ht="30" x14ac:dyDescent="0.25">
      <c r="A16" s="15" t="s">
        <v>116</v>
      </c>
      <c r="B16" s="80">
        <v>0</v>
      </c>
      <c r="C16" s="45">
        <v>0</v>
      </c>
      <c r="D16" s="45" t="e">
        <f t="shared" si="0"/>
        <v>#DIV/0!</v>
      </c>
      <c r="E16" s="45">
        <v>0</v>
      </c>
      <c r="F16" s="47" t="e">
        <f t="shared" si="1"/>
        <v>#DIV/0!</v>
      </c>
      <c r="G16" s="57">
        <f t="shared" si="2"/>
        <v>0</v>
      </c>
      <c r="H16" s="65"/>
      <c r="I16" s="47" t="e">
        <f t="shared" si="3"/>
        <v>#DIV/0!</v>
      </c>
      <c r="J16" s="47" t="e">
        <f t="shared" si="4"/>
        <v>#DIV/0!</v>
      </c>
      <c r="K16" s="49"/>
      <c r="L16" s="47"/>
      <c r="M16" s="47" t="e">
        <f t="shared" si="5"/>
        <v>#DIV/0!</v>
      </c>
      <c r="N16" s="49"/>
      <c r="O16" s="47"/>
      <c r="P16" s="47" t="e">
        <f t="shared" si="6"/>
        <v>#DIV/0!</v>
      </c>
      <c r="Q16" s="54"/>
    </row>
    <row r="17" spans="1:17" ht="75" x14ac:dyDescent="0.25">
      <c r="A17" s="15" t="s">
        <v>117</v>
      </c>
      <c r="B17" s="120">
        <v>177664.24</v>
      </c>
      <c r="C17" s="121">
        <v>90659</v>
      </c>
      <c r="D17" s="45">
        <f t="shared" si="0"/>
        <v>51.028276708920153</v>
      </c>
      <c r="E17" s="121">
        <v>93672.9</v>
      </c>
      <c r="F17" s="47">
        <f t="shared" si="1"/>
        <v>52.724678866157873</v>
      </c>
      <c r="G17" s="57">
        <f t="shared" si="2"/>
        <v>3013.8999999999942</v>
      </c>
      <c r="H17" s="65">
        <v>179619.9</v>
      </c>
      <c r="I17" s="47">
        <f t="shared" si="3"/>
        <v>198.12693720424889</v>
      </c>
      <c r="J17" s="47">
        <f t="shared" si="4"/>
        <v>191.75225705620304</v>
      </c>
      <c r="K17" s="49"/>
      <c r="L17" s="45">
        <v>87911.2</v>
      </c>
      <c r="M17" s="45">
        <f t="shared" si="5"/>
        <v>48.942906660119505</v>
      </c>
      <c r="N17" s="45"/>
      <c r="O17" s="45">
        <v>13333.2</v>
      </c>
      <c r="P17" s="45">
        <f t="shared" si="6"/>
        <v>15.166668183348653</v>
      </c>
      <c r="Q17" s="45"/>
    </row>
    <row r="18" spans="1:17" ht="45" x14ac:dyDescent="0.25">
      <c r="A18" s="15" t="s">
        <v>118</v>
      </c>
      <c r="B18" s="80">
        <v>50</v>
      </c>
      <c r="C18" s="45">
        <v>100</v>
      </c>
      <c r="D18" s="45">
        <f t="shared" si="0"/>
        <v>200</v>
      </c>
      <c r="E18" s="45">
        <v>100</v>
      </c>
      <c r="F18" s="47">
        <f t="shared" si="1"/>
        <v>200</v>
      </c>
      <c r="G18" s="57">
        <f t="shared" si="2"/>
        <v>0</v>
      </c>
      <c r="H18" s="65"/>
      <c r="I18" s="47">
        <f t="shared" si="3"/>
        <v>0</v>
      </c>
      <c r="J18" s="47">
        <f t="shared" si="4"/>
        <v>0</v>
      </c>
      <c r="K18" s="49"/>
      <c r="L18" s="45"/>
      <c r="M18" s="47" t="e">
        <f t="shared" si="5"/>
        <v>#DIV/0!</v>
      </c>
      <c r="N18" s="45"/>
      <c r="O18" s="45"/>
      <c r="P18" s="45" t="e">
        <f t="shared" si="6"/>
        <v>#DIV/0!</v>
      </c>
      <c r="Q18" s="45"/>
    </row>
    <row r="19" spans="1:17" ht="60" x14ac:dyDescent="0.25">
      <c r="A19" s="15" t="s">
        <v>0</v>
      </c>
      <c r="B19" s="80">
        <v>0</v>
      </c>
      <c r="C19" s="45">
        <v>0</v>
      </c>
      <c r="D19" s="45" t="e">
        <f t="shared" si="0"/>
        <v>#DIV/0!</v>
      </c>
      <c r="E19" s="45">
        <v>0</v>
      </c>
      <c r="F19" s="47" t="e">
        <f t="shared" si="1"/>
        <v>#DIV/0!</v>
      </c>
      <c r="G19" s="57">
        <f t="shared" si="2"/>
        <v>0</v>
      </c>
      <c r="H19" s="65"/>
      <c r="I19" s="47" t="e">
        <f t="shared" si="3"/>
        <v>#DIV/0!</v>
      </c>
      <c r="J19" s="47" t="e">
        <f t="shared" si="4"/>
        <v>#DIV/0!</v>
      </c>
      <c r="K19" s="49"/>
      <c r="L19" s="47"/>
      <c r="M19" s="47" t="e">
        <f t="shared" si="5"/>
        <v>#DIV/0!</v>
      </c>
      <c r="N19" s="54"/>
      <c r="O19" s="45"/>
      <c r="P19" s="45" t="e">
        <f t="shared" si="6"/>
        <v>#DIV/0!</v>
      </c>
      <c r="Q19" s="45"/>
    </row>
    <row r="20" spans="1:17" x14ac:dyDescent="0.25">
      <c r="A20" s="15" t="s">
        <v>119</v>
      </c>
      <c r="B20" s="80">
        <v>74.5</v>
      </c>
      <c r="C20" s="45">
        <v>129.30000000000001</v>
      </c>
      <c r="D20" s="45">
        <f t="shared" si="0"/>
        <v>173.55704697986579</v>
      </c>
      <c r="E20" s="45">
        <v>129.30000000000001</v>
      </c>
      <c r="F20" s="47">
        <f t="shared" si="1"/>
        <v>173.55704697986579</v>
      </c>
      <c r="G20" s="57">
        <f t="shared" si="2"/>
        <v>0</v>
      </c>
      <c r="H20" s="65"/>
      <c r="I20" s="47">
        <f t="shared" si="3"/>
        <v>0</v>
      </c>
      <c r="J20" s="47">
        <f t="shared" si="4"/>
        <v>0</v>
      </c>
      <c r="K20" s="49"/>
      <c r="L20" s="45"/>
      <c r="M20" s="45" t="e">
        <f t="shared" si="5"/>
        <v>#DIV/0!</v>
      </c>
      <c r="N20" s="45"/>
      <c r="O20" s="45"/>
      <c r="P20" s="45" t="e">
        <f t="shared" si="6"/>
        <v>#DIV/0!</v>
      </c>
      <c r="Q20" s="45"/>
    </row>
    <row r="21" spans="1:17" x14ac:dyDescent="0.25">
      <c r="A21" s="15" t="s">
        <v>120</v>
      </c>
      <c r="B21" s="80">
        <v>453.2</v>
      </c>
      <c r="C21" s="45">
        <v>372.1</v>
      </c>
      <c r="D21" s="45">
        <f t="shared" si="0"/>
        <v>82.105030891438673</v>
      </c>
      <c r="E21" s="45">
        <v>372.1</v>
      </c>
      <c r="F21" s="47">
        <f t="shared" si="1"/>
        <v>82.105030891438673</v>
      </c>
      <c r="G21" s="57">
        <f t="shared" si="2"/>
        <v>0</v>
      </c>
      <c r="H21" s="65">
        <v>27.2</v>
      </c>
      <c r="I21" s="47">
        <f t="shared" si="3"/>
        <v>7.3098629400698734</v>
      </c>
      <c r="J21" s="47">
        <f t="shared" si="4"/>
        <v>7.3098629400698734</v>
      </c>
      <c r="K21" s="47"/>
      <c r="L21" s="45"/>
      <c r="M21" s="45">
        <f t="shared" si="5"/>
        <v>0</v>
      </c>
      <c r="N21" s="45"/>
      <c r="O21" s="45"/>
      <c r="P21" s="45" t="e">
        <f t="shared" si="6"/>
        <v>#DIV/0!</v>
      </c>
      <c r="Q21" s="45"/>
    </row>
    <row r="22" spans="1:17" ht="45" x14ac:dyDescent="0.25">
      <c r="A22" s="15" t="s">
        <v>121</v>
      </c>
      <c r="B22" s="80">
        <v>435803.4</v>
      </c>
      <c r="C22" s="45">
        <v>52096.1</v>
      </c>
      <c r="D22" s="45">
        <f t="shared" si="0"/>
        <v>11.95403707268002</v>
      </c>
      <c r="E22" s="45">
        <v>52096.1</v>
      </c>
      <c r="F22" s="47">
        <f t="shared" si="1"/>
        <v>11.95403707268002</v>
      </c>
      <c r="G22" s="57">
        <f t="shared" si="2"/>
        <v>0</v>
      </c>
      <c r="H22" s="65">
        <v>61960.4</v>
      </c>
      <c r="I22" s="47">
        <f t="shared" si="3"/>
        <v>118.93481469822117</v>
      </c>
      <c r="J22" s="47">
        <f t="shared" si="4"/>
        <v>118.93481469822117</v>
      </c>
      <c r="K22" s="49"/>
      <c r="L22" s="47">
        <v>42425.9</v>
      </c>
      <c r="M22" s="47">
        <f t="shared" si="5"/>
        <v>68.472605083246719</v>
      </c>
      <c r="N22" s="49"/>
      <c r="O22" s="47">
        <v>42621.5</v>
      </c>
      <c r="P22" s="47">
        <f t="shared" si="6"/>
        <v>100.46103912939972</v>
      </c>
      <c r="Q22" s="54"/>
    </row>
    <row r="23" spans="1:17" ht="45" x14ac:dyDescent="0.25">
      <c r="A23" s="15" t="s">
        <v>122</v>
      </c>
      <c r="B23" s="80">
        <v>0</v>
      </c>
      <c r="C23" s="45">
        <v>0</v>
      </c>
      <c r="D23" s="45" t="e">
        <f t="shared" si="0"/>
        <v>#DIV/0!</v>
      </c>
      <c r="E23" s="45">
        <v>0</v>
      </c>
      <c r="F23" s="47" t="e">
        <f t="shared" si="1"/>
        <v>#DIV/0!</v>
      </c>
      <c r="G23" s="57">
        <f t="shared" ref="G23:G68" si="7">E24-C24</f>
        <v>0</v>
      </c>
      <c r="H23" s="65"/>
      <c r="I23" s="47" t="e">
        <f t="shared" si="3"/>
        <v>#DIV/0!</v>
      </c>
      <c r="J23" s="47" t="e">
        <f t="shared" si="4"/>
        <v>#DIV/0!</v>
      </c>
      <c r="K23" s="49"/>
      <c r="L23" s="45"/>
      <c r="M23" s="45" t="e">
        <f t="shared" si="5"/>
        <v>#DIV/0!</v>
      </c>
      <c r="N23" s="45"/>
      <c r="O23" s="45"/>
      <c r="P23" s="45">
        <v>0</v>
      </c>
      <c r="Q23" s="45"/>
    </row>
    <row r="24" spans="1:17" x14ac:dyDescent="0.25">
      <c r="A24" s="15" t="s">
        <v>123</v>
      </c>
      <c r="B24" s="80">
        <v>334.6</v>
      </c>
      <c r="C24" s="45">
        <v>333.1</v>
      </c>
      <c r="D24" s="45">
        <f t="shared" si="0"/>
        <v>99.551703526598928</v>
      </c>
      <c r="E24" s="45">
        <v>333.1</v>
      </c>
      <c r="F24" s="47">
        <f t="shared" si="1"/>
        <v>99.551703526598928</v>
      </c>
      <c r="G24" s="57">
        <f t="shared" si="7"/>
        <v>0</v>
      </c>
      <c r="H24" s="65"/>
      <c r="I24" s="47">
        <f t="shared" si="3"/>
        <v>0</v>
      </c>
      <c r="J24" s="47">
        <f t="shared" si="4"/>
        <v>0</v>
      </c>
      <c r="K24" s="49"/>
      <c r="L24" s="45"/>
      <c r="M24" s="45" t="e">
        <f t="shared" si="5"/>
        <v>#DIV/0!</v>
      </c>
      <c r="N24" s="45"/>
      <c r="O24" s="45"/>
      <c r="P24" s="45" t="e">
        <f t="shared" si="6"/>
        <v>#DIV/0!</v>
      </c>
      <c r="Q24" s="45"/>
    </row>
    <row r="25" spans="1:17" x14ac:dyDescent="0.25">
      <c r="A25" s="15" t="s">
        <v>1</v>
      </c>
      <c r="B25" s="44">
        <v>0</v>
      </c>
      <c r="C25" s="45">
        <v>0</v>
      </c>
      <c r="D25" s="45" t="e">
        <f t="shared" si="0"/>
        <v>#DIV/0!</v>
      </c>
      <c r="E25" s="45">
        <v>0</v>
      </c>
      <c r="F25" s="47" t="e">
        <f t="shared" si="1"/>
        <v>#DIV/0!</v>
      </c>
      <c r="G25" s="57">
        <f t="shared" si="7"/>
        <v>0</v>
      </c>
      <c r="H25" s="65"/>
      <c r="I25" s="47" t="e">
        <f t="shared" si="3"/>
        <v>#DIV/0!</v>
      </c>
      <c r="J25" s="47" t="e">
        <f t="shared" si="4"/>
        <v>#DIV/0!</v>
      </c>
      <c r="K25" s="47"/>
      <c r="L25" s="45"/>
      <c r="M25" s="45">
        <v>0</v>
      </c>
      <c r="N25" s="45"/>
      <c r="O25" s="45"/>
      <c r="P25" s="45">
        <v>0</v>
      </c>
      <c r="Q25" s="45"/>
    </row>
    <row r="26" spans="1:17" ht="60" x14ac:dyDescent="0.25">
      <c r="A26" s="15" t="s">
        <v>124</v>
      </c>
      <c r="B26" s="44">
        <v>0</v>
      </c>
      <c r="C26" s="45">
        <v>0</v>
      </c>
      <c r="D26" s="45" t="e">
        <f t="shared" si="0"/>
        <v>#DIV/0!</v>
      </c>
      <c r="E26" s="45">
        <v>0</v>
      </c>
      <c r="F26" s="47" t="e">
        <f t="shared" si="1"/>
        <v>#DIV/0!</v>
      </c>
      <c r="G26" s="57">
        <f t="shared" si="7"/>
        <v>0</v>
      </c>
      <c r="H26" s="65"/>
      <c r="I26" s="47" t="e">
        <f t="shared" si="3"/>
        <v>#DIV/0!</v>
      </c>
      <c r="J26" s="47" t="e">
        <f t="shared" si="4"/>
        <v>#DIV/0!</v>
      </c>
      <c r="K26" s="47"/>
      <c r="L26" s="45"/>
      <c r="M26" s="45">
        <v>0</v>
      </c>
      <c r="N26" s="45"/>
      <c r="O26" s="45"/>
      <c r="P26" s="45">
        <v>0</v>
      </c>
      <c r="Q26" s="45"/>
    </row>
    <row r="27" spans="1:17" x14ac:dyDescent="0.25">
      <c r="A27" s="15" t="s">
        <v>2</v>
      </c>
      <c r="B27" s="44">
        <v>0</v>
      </c>
      <c r="C27" s="45">
        <v>2</v>
      </c>
      <c r="D27" s="45" t="e">
        <f t="shared" si="0"/>
        <v>#DIV/0!</v>
      </c>
      <c r="E27" s="45">
        <v>2</v>
      </c>
      <c r="F27" s="47" t="e">
        <f t="shared" si="1"/>
        <v>#DIV/0!</v>
      </c>
      <c r="G27" s="57">
        <f t="shared" si="7"/>
        <v>0</v>
      </c>
      <c r="H27" s="65">
        <v>1245.9000000000001</v>
      </c>
      <c r="I27" s="47">
        <f t="shared" si="3"/>
        <v>62295.000000000007</v>
      </c>
      <c r="J27" s="47">
        <f t="shared" si="4"/>
        <v>62295.000000000007</v>
      </c>
      <c r="K27" s="49"/>
      <c r="L27" s="45">
        <v>210</v>
      </c>
      <c r="M27" s="45">
        <f t="shared" si="5"/>
        <v>16.855285335901758</v>
      </c>
      <c r="N27" s="49"/>
      <c r="O27" s="45">
        <v>210</v>
      </c>
      <c r="P27" s="45">
        <f t="shared" si="6"/>
        <v>100</v>
      </c>
      <c r="Q27" s="49"/>
    </row>
    <row r="28" spans="1:17" ht="60.75" customHeight="1" x14ac:dyDescent="0.25">
      <c r="A28" s="15" t="s">
        <v>131</v>
      </c>
      <c r="B28" s="80">
        <v>248723.1</v>
      </c>
      <c r="C28" s="45">
        <v>36147.9</v>
      </c>
      <c r="D28" s="45">
        <f t="shared" si="0"/>
        <v>14.533390746577219</v>
      </c>
      <c r="E28" s="45">
        <v>36147.9</v>
      </c>
      <c r="F28" s="45">
        <f t="shared" si="1"/>
        <v>14.533390746577219</v>
      </c>
      <c r="G28" s="57">
        <f t="shared" si="7"/>
        <v>0</v>
      </c>
      <c r="H28" s="65">
        <v>90178.6</v>
      </c>
      <c r="I28" s="47">
        <f t="shared" si="3"/>
        <v>249.47120026336248</v>
      </c>
      <c r="J28" s="47">
        <f t="shared" si="4"/>
        <v>249.47120026336248</v>
      </c>
      <c r="K28" s="47"/>
      <c r="L28" s="45">
        <v>14761</v>
      </c>
      <c r="M28" s="45">
        <f t="shared" si="5"/>
        <v>16.368628477266224</v>
      </c>
      <c r="N28" s="45"/>
      <c r="O28" s="45">
        <v>14761</v>
      </c>
      <c r="P28" s="45">
        <f t="shared" si="6"/>
        <v>100</v>
      </c>
      <c r="Q28" s="45"/>
    </row>
    <row r="29" spans="1:17" x14ac:dyDescent="0.25">
      <c r="A29" s="15" t="s">
        <v>132</v>
      </c>
      <c r="B29" s="44"/>
      <c r="C29" s="45"/>
      <c r="D29" s="45" t="e">
        <f t="shared" si="0"/>
        <v>#DIV/0!</v>
      </c>
      <c r="E29" s="45"/>
      <c r="F29" s="45" t="e">
        <f>E29/B29*100</f>
        <v>#DIV/0!</v>
      </c>
      <c r="G29" s="57">
        <f t="shared" si="7"/>
        <v>0</v>
      </c>
      <c r="H29" s="65"/>
      <c r="I29" s="47" t="e">
        <f t="shared" si="3"/>
        <v>#DIV/0!</v>
      </c>
      <c r="J29" s="47" t="e">
        <f>H29/E29*100</f>
        <v>#DIV/0!</v>
      </c>
      <c r="K29" s="49"/>
      <c r="L29" s="45">
        <v>9300</v>
      </c>
      <c r="M29" s="45" t="e">
        <f t="shared" si="5"/>
        <v>#DIV/0!</v>
      </c>
      <c r="N29" s="54"/>
      <c r="O29" s="45">
        <v>19580</v>
      </c>
      <c r="P29" s="45">
        <f t="shared" si="6"/>
        <v>210.53763440860217</v>
      </c>
      <c r="Q29" s="54"/>
    </row>
    <row r="30" spans="1:17" x14ac:dyDescent="0.25">
      <c r="A30" s="30" t="s">
        <v>150</v>
      </c>
      <c r="B30" s="44"/>
      <c r="C30" s="45"/>
      <c r="D30" s="45"/>
      <c r="E30" s="45"/>
      <c r="F30" s="45"/>
      <c r="G30" s="57">
        <f t="shared" si="7"/>
        <v>0</v>
      </c>
      <c r="H30" s="65"/>
      <c r="I30" s="47"/>
      <c r="J30" s="47"/>
      <c r="K30" s="47"/>
      <c r="L30" s="45"/>
      <c r="M30" s="45"/>
      <c r="N30" s="45"/>
      <c r="O30" s="45"/>
      <c r="P30" s="45"/>
      <c r="Q30" s="45"/>
    </row>
    <row r="31" spans="1:17" ht="45" x14ac:dyDescent="0.25">
      <c r="A31" s="28" t="s">
        <v>160</v>
      </c>
      <c r="B31" s="80"/>
      <c r="C31" s="47"/>
      <c r="D31" s="45" t="e">
        <f t="shared" si="0"/>
        <v>#DIV/0!</v>
      </c>
      <c r="E31" s="47"/>
      <c r="F31" s="45" t="e">
        <f t="shared" ref="F31:F32" si="8">E31/B31*100</f>
        <v>#DIV/0!</v>
      </c>
      <c r="G31" s="57">
        <f t="shared" si="7"/>
        <v>0</v>
      </c>
      <c r="H31" s="65"/>
      <c r="I31" s="47" t="e">
        <f t="shared" ref="I31" si="9">H31/C31*100</f>
        <v>#DIV/0!</v>
      </c>
      <c r="J31" s="47" t="e">
        <f t="shared" ref="J31:J33" si="10">H31/E31*100</f>
        <v>#DIV/0!</v>
      </c>
      <c r="K31" s="49"/>
      <c r="L31" s="47"/>
      <c r="M31" s="45" t="e">
        <f t="shared" ref="M31" si="11">L31/H31*100</f>
        <v>#DIV/0!</v>
      </c>
      <c r="N31" s="60"/>
      <c r="O31" s="47"/>
      <c r="P31" s="45" t="e">
        <f t="shared" ref="P31" si="12">O31/L31*100</f>
        <v>#DIV/0!</v>
      </c>
      <c r="Q31" s="57"/>
    </row>
    <row r="32" spans="1:17" ht="30" x14ac:dyDescent="0.25">
      <c r="A32" s="28" t="s">
        <v>163</v>
      </c>
      <c r="B32" s="46"/>
      <c r="C32" s="47"/>
      <c r="D32" s="45" t="e">
        <f t="shared" si="0"/>
        <v>#DIV/0!</v>
      </c>
      <c r="E32" s="47"/>
      <c r="F32" s="45" t="e">
        <f t="shared" si="8"/>
        <v>#DIV/0!</v>
      </c>
      <c r="G32" s="57">
        <f t="shared" si="7"/>
        <v>16110.500000000116</v>
      </c>
      <c r="H32" s="65"/>
      <c r="I32" s="47" t="e">
        <f t="shared" si="3"/>
        <v>#DIV/0!</v>
      </c>
      <c r="J32" s="47" t="e">
        <f t="shared" si="10"/>
        <v>#DIV/0!</v>
      </c>
      <c r="K32" s="47"/>
      <c r="L32" s="45"/>
      <c r="M32" s="45" t="e">
        <f t="shared" si="5"/>
        <v>#DIV/0!</v>
      </c>
      <c r="N32" s="45"/>
      <c r="O32" s="45"/>
      <c r="P32" s="45" t="e">
        <f t="shared" si="6"/>
        <v>#DIV/0!</v>
      </c>
      <c r="Q32" s="45"/>
    </row>
    <row r="33" spans="1:17" ht="15.75" x14ac:dyDescent="0.25">
      <c r="A33" s="4" t="s">
        <v>6</v>
      </c>
      <c r="B33" s="33">
        <f>B4+B7+B8+B13+B14+B15+B17+B18+B20+B21+B22+B24+B28</f>
        <v>1381973.8400000003</v>
      </c>
      <c r="C33" s="33">
        <f>C4+C7+C8+C13+C14+C15+C17+C18+C20+C21+C22+C24+C27+C28</f>
        <v>753632.2</v>
      </c>
      <c r="D33" s="45">
        <f t="shared" si="0"/>
        <v>54.533029366170908</v>
      </c>
      <c r="E33" s="33">
        <f>E4+E7+E8+E13+E14+E15+E17+E18+E20+E21+E22+E24+E27+E28</f>
        <v>769742.70000000007</v>
      </c>
      <c r="F33" s="90">
        <v>677185.1</v>
      </c>
      <c r="G33" s="57">
        <f t="shared" si="7"/>
        <v>-4820.9000000000233</v>
      </c>
      <c r="H33" s="66">
        <f>H4+H7+H8+H13+H14+H15+H16+H17+H18+H19+H20+H21+H22+H23+H24+H25+H26+H27+H28+H29</f>
        <v>867435.4</v>
      </c>
      <c r="I33" s="47">
        <f t="shared" si="3"/>
        <v>115.10062866209805</v>
      </c>
      <c r="J33" s="47">
        <f t="shared" si="10"/>
        <v>112.69160461021586</v>
      </c>
      <c r="K33" s="59"/>
      <c r="L33" s="33">
        <f>L4+L7+L8+L13+L14+L15+L16+L17+L18+L19+L20+L21+L22+L23+L24+L25+L26+L27+L28+L29</f>
        <v>713503.6</v>
      </c>
      <c r="M33" s="45">
        <f t="shared" si="5"/>
        <v>82.254378827518451</v>
      </c>
      <c r="N33" s="48"/>
      <c r="O33" s="33">
        <f>O4+O7+O8+O13+O14+O15+O16+O17+O18+O19+O20+O21+O22+O23+O24+O25+O26+O27+O28+O29</f>
        <v>677185.1</v>
      </c>
      <c r="P33" s="45">
        <f t="shared" si="6"/>
        <v>94.909836474546168</v>
      </c>
      <c r="Q33" s="48"/>
    </row>
    <row r="34" spans="1:17" x14ac:dyDescent="0.25">
      <c r="A34" s="9" t="s">
        <v>24</v>
      </c>
      <c r="B34" s="35">
        <f>B33-'Форма № 1 Доходы'!B4</f>
        <v>-11559.159999999683</v>
      </c>
      <c r="C34" s="35">
        <f>C33-'Форма № 1 Доходы'!C4</f>
        <v>-4943</v>
      </c>
      <c r="D34" s="48"/>
      <c r="E34" s="35">
        <f>E33-'Форма № 1 Доходы'!E4</f>
        <v>-9763.9000000000233</v>
      </c>
      <c r="F34" s="35"/>
      <c r="G34" s="57">
        <f t="shared" si="7"/>
        <v>-2.7333170704153615</v>
      </c>
      <c r="H34" s="61">
        <f>H33-'Форма № 1 Доходы'!H4</f>
        <v>7215</v>
      </c>
      <c r="I34" s="61"/>
      <c r="J34" s="61"/>
      <c r="K34" s="61"/>
      <c r="L34" s="35">
        <f>L33-'Форма № 1 Доходы'!L4</f>
        <v>8637</v>
      </c>
      <c r="M34" s="35"/>
      <c r="N34" s="35"/>
      <c r="O34" s="35">
        <f>O33-'Форма № 1 Доходы'!O4</f>
        <v>10870</v>
      </c>
      <c r="P34" s="35"/>
      <c r="Q34" s="35"/>
    </row>
    <row r="35" spans="1:17" ht="45" x14ac:dyDescent="0.25">
      <c r="A35" s="19" t="s">
        <v>209</v>
      </c>
      <c r="B35" s="35">
        <f>(B34-B38)/'Форма № 1 Доходы'!B5*100</f>
        <v>-11.385149376922795</v>
      </c>
      <c r="C35" s="35">
        <f>(C34-C38)/'Форма № 1 Доходы'!C5*100</f>
        <v>-3.7478343613403644</v>
      </c>
      <c r="D35" s="48"/>
      <c r="E35" s="35">
        <f>(E34-E38)/'Форма № 1 Доходы'!E5*100</f>
        <v>-6.4811514317557259</v>
      </c>
      <c r="F35" s="35"/>
      <c r="G35" s="57">
        <f t="shared" si="7"/>
        <v>0</v>
      </c>
      <c r="H35" s="61">
        <f>(H34)/'Форма № 1 Доходы'!H5*100</f>
        <v>4.9995114822460174</v>
      </c>
      <c r="I35" s="61"/>
      <c r="J35" s="61"/>
      <c r="K35" s="61"/>
      <c r="L35" s="35">
        <f>(L34)/'Форма № 1 Доходы'!L5*100</f>
        <v>4.4344019641366392</v>
      </c>
      <c r="M35" s="35"/>
      <c r="N35" s="35"/>
      <c r="O35" s="35">
        <f>(O34)/'Форма № 1 Доходы'!O5*100</f>
        <v>4.996713293463821</v>
      </c>
      <c r="P35" s="35"/>
      <c r="Q35" s="35"/>
    </row>
    <row r="36" spans="1:17" ht="105" x14ac:dyDescent="0.25">
      <c r="A36" s="24" t="s">
        <v>205</v>
      </c>
      <c r="B36" s="40"/>
      <c r="C36" s="35"/>
      <c r="D36" s="35"/>
      <c r="E36" s="35"/>
      <c r="F36" s="35"/>
      <c r="G36" s="57">
        <f t="shared" si="7"/>
        <v>-2.7333170704153615</v>
      </c>
      <c r="H36" s="61"/>
      <c r="I36" s="61"/>
      <c r="J36" s="61"/>
      <c r="K36" s="61"/>
      <c r="L36" s="35"/>
      <c r="M36" s="35"/>
      <c r="N36" s="35"/>
      <c r="O36" s="35"/>
      <c r="P36" s="35"/>
      <c r="Q36" s="35"/>
    </row>
    <row r="37" spans="1:17" ht="60" x14ac:dyDescent="0.25">
      <c r="A37" s="24" t="s">
        <v>206</v>
      </c>
      <c r="B37" s="40">
        <v>0</v>
      </c>
      <c r="C37" s="35">
        <f>C34/'Форма № 1 Доходы'!C5*100</f>
        <v>-3.7478343613403644</v>
      </c>
      <c r="D37" s="35"/>
      <c r="E37" s="35">
        <f>E34/'Форма № 1 Доходы'!E5*100</f>
        <v>-6.4811514317557259</v>
      </c>
      <c r="F37" s="35"/>
      <c r="G37" s="57">
        <f t="shared" si="7"/>
        <v>0</v>
      </c>
      <c r="H37" s="61">
        <f>H34/'Форма № 1 Доходы'!H5*100</f>
        <v>4.9995114822460174</v>
      </c>
      <c r="I37" s="61"/>
      <c r="J37" s="61"/>
      <c r="K37" s="61"/>
      <c r="L37" s="35">
        <f>L34/'Форма № 1 Доходы'!L5*100</f>
        <v>4.4344019641366392</v>
      </c>
      <c r="M37" s="35"/>
      <c r="N37" s="35"/>
      <c r="O37" s="35">
        <f>O34/'Форма № 1 Доходы'!O5*100</f>
        <v>4.996713293463821</v>
      </c>
      <c r="P37" s="35"/>
      <c r="Q37" s="35"/>
    </row>
    <row r="38" spans="1:17" x14ac:dyDescent="0.25">
      <c r="A38" s="31" t="s">
        <v>161</v>
      </c>
      <c r="B38" s="35">
        <f>B39+B40</f>
        <v>0</v>
      </c>
      <c r="C38" s="35">
        <f>C39+C40</f>
        <v>0</v>
      </c>
      <c r="D38" s="35"/>
      <c r="E38" s="35">
        <f>E39+E40</f>
        <v>0</v>
      </c>
      <c r="F38" s="35"/>
      <c r="G38" s="57">
        <f t="shared" si="7"/>
        <v>0</v>
      </c>
      <c r="H38" s="61">
        <v>0</v>
      </c>
      <c r="I38" s="61"/>
      <c r="J38" s="61"/>
      <c r="K38" s="61"/>
      <c r="L38" s="35">
        <v>0</v>
      </c>
      <c r="M38" s="35"/>
      <c r="N38" s="35"/>
      <c r="O38" s="35">
        <v>0</v>
      </c>
      <c r="P38" s="35"/>
      <c r="Q38" s="35"/>
    </row>
    <row r="39" spans="1:17" x14ac:dyDescent="0.25">
      <c r="A39" s="27" t="s">
        <v>168</v>
      </c>
      <c r="B39" s="34"/>
      <c r="C39" s="35"/>
      <c r="D39" s="35"/>
      <c r="E39" s="35"/>
      <c r="F39" s="35"/>
      <c r="G39" s="57">
        <f t="shared" si="7"/>
        <v>0</v>
      </c>
      <c r="H39" s="61">
        <v>0</v>
      </c>
      <c r="I39" s="61"/>
      <c r="J39" s="61"/>
      <c r="K39" s="61"/>
      <c r="L39" s="35">
        <v>0</v>
      </c>
      <c r="M39" s="35"/>
      <c r="N39" s="35"/>
      <c r="O39" s="35">
        <v>0</v>
      </c>
      <c r="P39" s="35"/>
      <c r="Q39" s="35"/>
    </row>
    <row r="40" spans="1:17" ht="30" x14ac:dyDescent="0.25">
      <c r="A40" s="27" t="s">
        <v>169</v>
      </c>
      <c r="B40" s="34"/>
      <c r="C40" s="35"/>
      <c r="D40" s="35"/>
      <c r="E40" s="35"/>
      <c r="F40" s="35"/>
      <c r="G40" s="57">
        <f t="shared" si="7"/>
        <v>0</v>
      </c>
      <c r="H40" s="61"/>
      <c r="I40" s="61"/>
      <c r="J40" s="61"/>
      <c r="K40" s="61"/>
      <c r="L40" s="35">
        <v>0</v>
      </c>
      <c r="M40" s="35"/>
      <c r="N40" s="35"/>
      <c r="O40" s="35">
        <v>0</v>
      </c>
      <c r="P40" s="35"/>
      <c r="Q40" s="35"/>
    </row>
    <row r="41" spans="1:17" ht="60" x14ac:dyDescent="0.25">
      <c r="A41" s="24" t="s">
        <v>207</v>
      </c>
      <c r="B41" s="40"/>
      <c r="C41" s="35"/>
      <c r="D41" s="35"/>
      <c r="E41" s="35"/>
      <c r="F41" s="35"/>
      <c r="G41" s="57">
        <f t="shared" si="7"/>
        <v>0</v>
      </c>
      <c r="H41" s="61"/>
      <c r="I41" s="61"/>
      <c r="J41" s="61"/>
      <c r="K41" s="61"/>
      <c r="L41" s="35"/>
      <c r="M41" s="35"/>
      <c r="N41" s="35"/>
      <c r="O41" s="35"/>
      <c r="P41" s="35"/>
      <c r="Q41" s="35"/>
    </row>
    <row r="42" spans="1:17" x14ac:dyDescent="0.25">
      <c r="A42" s="4" t="s">
        <v>28</v>
      </c>
      <c r="B42" s="34"/>
      <c r="C42" s="35"/>
      <c r="D42" s="35"/>
      <c r="E42" s="35"/>
      <c r="F42" s="35"/>
      <c r="G42" s="57">
        <f t="shared" si="7"/>
        <v>4688.5999999999913</v>
      </c>
      <c r="H42" s="61"/>
      <c r="I42" s="61"/>
      <c r="J42" s="61"/>
      <c r="K42" s="61"/>
      <c r="L42" s="35"/>
      <c r="M42" s="35"/>
      <c r="N42" s="35"/>
      <c r="O42" s="35"/>
      <c r="P42" s="35"/>
      <c r="Q42" s="35"/>
    </row>
    <row r="43" spans="1:17" x14ac:dyDescent="0.25">
      <c r="A43" s="9" t="s">
        <v>29</v>
      </c>
      <c r="B43" s="116">
        <f>SUM(B44:B54)</f>
        <v>61197.5</v>
      </c>
      <c r="C43" s="116">
        <f>SUM(C44:C54)</f>
        <v>60098.80000000001</v>
      </c>
      <c r="D43" s="35">
        <f>C43/B43*100</f>
        <v>98.20466522325259</v>
      </c>
      <c r="E43" s="116">
        <f>SUM(E44:E54)</f>
        <v>64787.4</v>
      </c>
      <c r="F43" s="35">
        <f>E43/B43*100</f>
        <v>105.86608930103354</v>
      </c>
      <c r="G43" s="57">
        <f t="shared" si="7"/>
        <v>0</v>
      </c>
      <c r="H43" s="124">
        <f>SUM(H44:H54)</f>
        <v>78133.800000000017</v>
      </c>
      <c r="I43" s="124">
        <f>H43/C43*100</f>
        <v>130.00891864729414</v>
      </c>
      <c r="J43" s="124">
        <f>H43/E43*100</f>
        <v>120.60030191055671</v>
      </c>
      <c r="K43" s="124"/>
      <c r="L43" s="124">
        <f>SUM(L44:L54)</f>
        <v>86838.1</v>
      </c>
      <c r="M43" s="124">
        <f>L43/H43*100</f>
        <v>111.14024916233434</v>
      </c>
      <c r="N43" s="124"/>
      <c r="O43" s="124">
        <f>SUM(O44:O54)</f>
        <v>100207.1</v>
      </c>
      <c r="P43" s="124">
        <f>O43/L43*100</f>
        <v>115.39531611124609</v>
      </c>
      <c r="Q43" s="35"/>
    </row>
    <row r="44" spans="1:17" ht="45" x14ac:dyDescent="0.25">
      <c r="A44" s="9" t="s">
        <v>30</v>
      </c>
      <c r="B44" s="40">
        <v>2537.5</v>
      </c>
      <c r="C44" s="35">
        <v>2791.8</v>
      </c>
      <c r="D44" s="35">
        <f t="shared" ref="D44:D102" si="13">C44/B44*100</f>
        <v>110.02167487684731</v>
      </c>
      <c r="E44" s="35">
        <v>2791.8</v>
      </c>
      <c r="F44" s="61">
        <f t="shared" ref="F44:F108" si="14">E44/B44*100</f>
        <v>110.02167487684731</v>
      </c>
      <c r="G44" s="57">
        <f t="shared" si="7"/>
        <v>30.300000000000182</v>
      </c>
      <c r="H44" s="61">
        <v>2250.4</v>
      </c>
      <c r="I44" s="61">
        <f t="shared" ref="I44:I107" si="15">H44/C44*100</f>
        <v>80.607493373450822</v>
      </c>
      <c r="J44" s="61">
        <f t="shared" ref="J44:J107" si="16">H44/E44*100</f>
        <v>80.607493373450822</v>
      </c>
      <c r="K44" s="53"/>
      <c r="L44" s="35">
        <v>2340.3000000000002</v>
      </c>
      <c r="M44" s="35">
        <f t="shared" ref="M44:M107" si="17">L44/H44*100</f>
        <v>103.99484536082475</v>
      </c>
      <c r="N44" s="35"/>
      <c r="O44" s="35">
        <v>2434</v>
      </c>
      <c r="P44" s="35">
        <f t="shared" ref="P44:P107" si="18">O44/L44*100</f>
        <v>104.00376020168353</v>
      </c>
      <c r="Q44" s="35"/>
    </row>
    <row r="45" spans="1:17" ht="60" x14ac:dyDescent="0.25">
      <c r="A45" s="9" t="s">
        <v>31</v>
      </c>
      <c r="B45" s="40">
        <v>4214.5</v>
      </c>
      <c r="C45" s="35">
        <v>4510</v>
      </c>
      <c r="D45" s="35">
        <f t="shared" si="13"/>
        <v>107.01150788942935</v>
      </c>
      <c r="E45" s="35">
        <f>4510+30.3</f>
        <v>4540.3</v>
      </c>
      <c r="F45" s="61">
        <f t="shared" si="14"/>
        <v>107.73045438367541</v>
      </c>
      <c r="G45" s="57">
        <f t="shared" si="7"/>
        <v>3556.3000000000029</v>
      </c>
      <c r="H45" s="61">
        <v>5542.3</v>
      </c>
      <c r="I45" s="61">
        <f t="shared" si="15"/>
        <v>122.88913525498893</v>
      </c>
      <c r="J45" s="61">
        <f t="shared" si="16"/>
        <v>122.06902627579674</v>
      </c>
      <c r="K45" s="61"/>
      <c r="L45" s="35">
        <v>5600.8</v>
      </c>
      <c r="M45" s="35">
        <f t="shared" si="17"/>
        <v>101.05551846706243</v>
      </c>
      <c r="N45" s="52"/>
      <c r="O45" s="35">
        <v>5825.2</v>
      </c>
      <c r="P45" s="35">
        <f t="shared" si="18"/>
        <v>104.00657048993</v>
      </c>
      <c r="Q45" s="35"/>
    </row>
    <row r="46" spans="1:17" ht="60" x14ac:dyDescent="0.25">
      <c r="A46" s="9" t="s">
        <v>32</v>
      </c>
      <c r="B46" s="40">
        <v>37914.199999999997</v>
      </c>
      <c r="C46" s="35">
        <v>35587.4</v>
      </c>
      <c r="D46" s="35">
        <v>0</v>
      </c>
      <c r="E46" s="35">
        <f>35587.4+3556.3</f>
        <v>39143.700000000004</v>
      </c>
      <c r="F46" s="35">
        <v>0</v>
      </c>
      <c r="G46" s="57">
        <f t="shared" si="7"/>
        <v>0</v>
      </c>
      <c r="H46" s="61">
        <v>48075.9</v>
      </c>
      <c r="I46" s="61">
        <f t="shared" si="15"/>
        <v>135.09247655068927</v>
      </c>
      <c r="J46" s="61">
        <f t="shared" si="16"/>
        <v>122.81899769311535</v>
      </c>
      <c r="K46" s="61"/>
      <c r="L46" s="35">
        <v>47861.8</v>
      </c>
      <c r="M46" s="35">
        <f t="shared" si="17"/>
        <v>99.554662523218497</v>
      </c>
      <c r="N46" s="35"/>
      <c r="O46" s="35">
        <v>49779.6</v>
      </c>
      <c r="P46" s="35">
        <f t="shared" si="18"/>
        <v>104.00695335319608</v>
      </c>
      <c r="Q46" s="35"/>
    </row>
    <row r="47" spans="1:17" x14ac:dyDescent="0.25">
      <c r="A47" s="9" t="s">
        <v>33</v>
      </c>
      <c r="B47" s="40">
        <v>0</v>
      </c>
      <c r="C47" s="35">
        <v>0</v>
      </c>
      <c r="D47" s="35">
        <v>0</v>
      </c>
      <c r="E47" s="35">
        <v>0</v>
      </c>
      <c r="F47" s="61" t="e">
        <f t="shared" si="14"/>
        <v>#DIV/0!</v>
      </c>
      <c r="G47" s="57">
        <f t="shared" si="7"/>
        <v>48</v>
      </c>
      <c r="H47" s="61"/>
      <c r="I47" s="61" t="e">
        <f t="shared" si="15"/>
        <v>#DIV/0!</v>
      </c>
      <c r="J47" s="61" t="e">
        <f t="shared" si="16"/>
        <v>#DIV/0!</v>
      </c>
      <c r="K47" s="53"/>
      <c r="L47" s="35"/>
      <c r="M47" s="35" t="e">
        <f t="shared" si="17"/>
        <v>#DIV/0!</v>
      </c>
      <c r="N47" s="35"/>
      <c r="O47" s="35"/>
      <c r="P47" s="35" t="e">
        <f t="shared" si="18"/>
        <v>#DIV/0!</v>
      </c>
      <c r="Q47" s="35"/>
    </row>
    <row r="48" spans="1:17" ht="45" x14ac:dyDescent="0.25">
      <c r="A48" s="9" t="s">
        <v>34</v>
      </c>
      <c r="B48" s="40">
        <v>12475.8</v>
      </c>
      <c r="C48" s="35">
        <v>13000.7</v>
      </c>
      <c r="D48" s="35">
        <f t="shared" si="13"/>
        <v>104.20734542073455</v>
      </c>
      <c r="E48" s="35">
        <f>13000.7+48</f>
        <v>13048.7</v>
      </c>
      <c r="F48" s="61">
        <f t="shared" si="14"/>
        <v>104.59209028679525</v>
      </c>
      <c r="G48" s="57">
        <f t="shared" si="7"/>
        <v>0</v>
      </c>
      <c r="H48" s="61">
        <v>16246.1</v>
      </c>
      <c r="I48" s="61">
        <f t="shared" si="15"/>
        <v>124.96327120847339</v>
      </c>
      <c r="J48" s="61">
        <f t="shared" si="16"/>
        <v>124.50359039597814</v>
      </c>
      <c r="K48" s="61"/>
      <c r="L48" s="35">
        <v>16658.2</v>
      </c>
      <c r="M48" s="35">
        <f t="shared" si="17"/>
        <v>102.53660878610866</v>
      </c>
      <c r="N48" s="35"/>
      <c r="O48" s="35">
        <v>17325.5</v>
      </c>
      <c r="P48" s="35">
        <f t="shared" si="18"/>
        <v>104.00583496416178</v>
      </c>
      <c r="Q48" s="35"/>
    </row>
    <row r="49" spans="1:17" x14ac:dyDescent="0.25">
      <c r="A49" s="9" t="s">
        <v>35</v>
      </c>
      <c r="B49" s="40">
        <v>5.2</v>
      </c>
      <c r="C49" s="35">
        <v>0</v>
      </c>
      <c r="D49" s="35">
        <v>0</v>
      </c>
      <c r="E49" s="35">
        <v>0</v>
      </c>
      <c r="F49" s="61">
        <f t="shared" si="14"/>
        <v>0</v>
      </c>
      <c r="G49" s="57">
        <f t="shared" si="7"/>
        <v>0</v>
      </c>
      <c r="H49" s="61"/>
      <c r="I49" s="61" t="e">
        <f t="shared" si="15"/>
        <v>#DIV/0!</v>
      </c>
      <c r="J49" s="61" t="e">
        <f t="shared" si="16"/>
        <v>#DIV/0!</v>
      </c>
      <c r="K49" s="53"/>
      <c r="L49" s="35"/>
      <c r="M49" s="35" t="e">
        <f t="shared" si="17"/>
        <v>#DIV/0!</v>
      </c>
      <c r="N49" s="35"/>
      <c r="O49" s="35"/>
      <c r="P49" s="35" t="e">
        <f t="shared" si="18"/>
        <v>#DIV/0!</v>
      </c>
      <c r="Q49" s="35"/>
    </row>
    <row r="50" spans="1:17" ht="30" x14ac:dyDescent="0.25">
      <c r="A50" s="9" t="s">
        <v>36</v>
      </c>
      <c r="B50" s="34">
        <v>0</v>
      </c>
      <c r="C50" s="35">
        <v>0</v>
      </c>
      <c r="D50" s="35">
        <v>0</v>
      </c>
      <c r="E50" s="35">
        <v>0</v>
      </c>
      <c r="F50" s="35">
        <v>0</v>
      </c>
      <c r="G50" s="57">
        <f t="shared" si="7"/>
        <v>0</v>
      </c>
      <c r="H50" s="61"/>
      <c r="I50" s="61" t="e">
        <f t="shared" si="15"/>
        <v>#DIV/0!</v>
      </c>
      <c r="J50" s="61" t="e">
        <f t="shared" si="16"/>
        <v>#DIV/0!</v>
      </c>
      <c r="K50" s="61"/>
      <c r="L50" s="35"/>
      <c r="M50" s="35" t="e">
        <f t="shared" si="17"/>
        <v>#DIV/0!</v>
      </c>
      <c r="N50" s="35"/>
      <c r="O50" s="35"/>
      <c r="P50" s="35" t="e">
        <f t="shared" si="18"/>
        <v>#DIV/0!</v>
      </c>
      <c r="Q50" s="35"/>
    </row>
    <row r="51" spans="1:17" x14ac:dyDescent="0.25">
      <c r="A51" s="9" t="s">
        <v>165</v>
      </c>
      <c r="B51" s="40">
        <v>0</v>
      </c>
      <c r="C51" s="35">
        <v>0</v>
      </c>
      <c r="D51" s="35">
        <v>0</v>
      </c>
      <c r="E51" s="35">
        <v>0</v>
      </c>
      <c r="F51" s="61" t="e">
        <f t="shared" si="14"/>
        <v>#DIV/0!</v>
      </c>
      <c r="G51" s="57">
        <f t="shared" si="7"/>
        <v>0</v>
      </c>
      <c r="H51" s="61"/>
      <c r="I51" s="61" t="e">
        <f t="shared" si="15"/>
        <v>#DIV/0!</v>
      </c>
      <c r="J51" s="61" t="e">
        <f t="shared" si="16"/>
        <v>#DIV/0!</v>
      </c>
      <c r="K51" s="61"/>
      <c r="L51" s="35"/>
      <c r="M51" s="35" t="e">
        <f t="shared" si="17"/>
        <v>#DIV/0!</v>
      </c>
      <c r="N51" s="35"/>
      <c r="O51" s="35"/>
      <c r="P51" s="35" t="e">
        <f t="shared" si="18"/>
        <v>#DIV/0!</v>
      </c>
      <c r="Q51" s="35"/>
    </row>
    <row r="52" spans="1:17" x14ac:dyDescent="0.25">
      <c r="A52" s="9" t="s">
        <v>37</v>
      </c>
      <c r="B52" s="40">
        <v>0</v>
      </c>
      <c r="C52" s="35">
        <v>0</v>
      </c>
      <c r="D52" s="35">
        <v>0</v>
      </c>
      <c r="E52" s="35">
        <v>0</v>
      </c>
      <c r="F52" s="35">
        <v>0</v>
      </c>
      <c r="G52" s="57">
        <f t="shared" si="7"/>
        <v>0</v>
      </c>
      <c r="H52" s="61">
        <v>210</v>
      </c>
      <c r="I52" s="61" t="e">
        <f t="shared" si="15"/>
        <v>#DIV/0!</v>
      </c>
      <c r="J52" s="61" t="e">
        <f t="shared" si="16"/>
        <v>#DIV/0!</v>
      </c>
      <c r="K52" s="56"/>
      <c r="L52" s="35">
        <v>210</v>
      </c>
      <c r="M52" s="35">
        <f t="shared" si="17"/>
        <v>100</v>
      </c>
      <c r="N52" s="35"/>
      <c r="O52" s="35">
        <v>210</v>
      </c>
      <c r="P52" s="35">
        <f t="shared" si="18"/>
        <v>100</v>
      </c>
      <c r="Q52" s="35"/>
    </row>
    <row r="53" spans="1:17" ht="30" x14ac:dyDescent="0.25">
      <c r="A53" s="9" t="s">
        <v>143</v>
      </c>
      <c r="B53" s="40">
        <v>0</v>
      </c>
      <c r="C53" s="35">
        <v>0</v>
      </c>
      <c r="D53" s="35">
        <v>0</v>
      </c>
      <c r="E53" s="35">
        <v>0</v>
      </c>
      <c r="F53" s="35">
        <v>0</v>
      </c>
      <c r="G53" s="57">
        <f t="shared" si="7"/>
        <v>1054</v>
      </c>
      <c r="H53" s="61"/>
      <c r="I53" s="61" t="e">
        <f t="shared" si="15"/>
        <v>#DIV/0!</v>
      </c>
      <c r="J53" s="61" t="e">
        <f t="shared" si="16"/>
        <v>#DIV/0!</v>
      </c>
      <c r="K53" s="61"/>
      <c r="L53" s="35"/>
      <c r="M53" s="35" t="e">
        <f t="shared" si="17"/>
        <v>#DIV/0!</v>
      </c>
      <c r="N53" s="35"/>
      <c r="O53" s="35"/>
      <c r="P53" s="35" t="e">
        <f t="shared" si="18"/>
        <v>#DIV/0!</v>
      </c>
      <c r="Q53" s="35"/>
    </row>
    <row r="54" spans="1:17" x14ac:dyDescent="0.25">
      <c r="A54" s="9" t="s">
        <v>38</v>
      </c>
      <c r="B54" s="40">
        <v>4050.3</v>
      </c>
      <c r="C54" s="35">
        <v>4208.8999999999996</v>
      </c>
      <c r="D54" s="35">
        <f t="shared" si="13"/>
        <v>103.91575932646964</v>
      </c>
      <c r="E54" s="35">
        <f>4208.9+1000+54</f>
        <v>5262.9</v>
      </c>
      <c r="F54" s="61">
        <f t="shared" si="14"/>
        <v>129.938523072365</v>
      </c>
      <c r="G54" s="57">
        <f t="shared" si="7"/>
        <v>0</v>
      </c>
      <c r="H54" s="61">
        <v>5809.1</v>
      </c>
      <c r="I54" s="61">
        <f t="shared" si="15"/>
        <v>138.01943500677137</v>
      </c>
      <c r="J54" s="61">
        <f t="shared" si="16"/>
        <v>110.37830853711834</v>
      </c>
      <c r="K54" s="61"/>
      <c r="L54" s="35">
        <v>14167</v>
      </c>
      <c r="M54" s="35">
        <f t="shared" si="17"/>
        <v>243.8759876745107</v>
      </c>
      <c r="N54" s="54"/>
      <c r="O54" s="35">
        <v>24632.799999999999</v>
      </c>
      <c r="P54" s="35">
        <f t="shared" si="18"/>
        <v>173.87449707065716</v>
      </c>
      <c r="Q54" s="54"/>
    </row>
    <row r="55" spans="1:17" x14ac:dyDescent="0.25">
      <c r="A55" s="9" t="s">
        <v>39</v>
      </c>
      <c r="B55" s="34">
        <f>SUM(B56:B58)</f>
        <v>0</v>
      </c>
      <c r="C55" s="34">
        <f>SUM(C56:C58)</f>
        <v>0</v>
      </c>
      <c r="D55" s="35">
        <v>0</v>
      </c>
      <c r="E55" s="34">
        <f>SUM(E56:E58)</f>
        <v>0</v>
      </c>
      <c r="F55" s="35" t="e">
        <f t="shared" si="14"/>
        <v>#DIV/0!</v>
      </c>
      <c r="G55" s="57">
        <f t="shared" si="7"/>
        <v>0</v>
      </c>
      <c r="H55" s="61">
        <f>H56+H57+H58</f>
        <v>0</v>
      </c>
      <c r="I55" s="61" t="e">
        <f t="shared" si="15"/>
        <v>#DIV/0!</v>
      </c>
      <c r="J55" s="61" t="e">
        <f t="shared" si="16"/>
        <v>#DIV/0!</v>
      </c>
      <c r="K55" s="61"/>
      <c r="L55" s="35">
        <f>L56+L57+L58</f>
        <v>0</v>
      </c>
      <c r="M55" s="35" t="e">
        <f t="shared" si="17"/>
        <v>#DIV/0!</v>
      </c>
      <c r="N55" s="35"/>
      <c r="O55" s="35">
        <f>O56+O57+O58</f>
        <v>0</v>
      </c>
      <c r="P55" s="35" t="e">
        <f t="shared" si="18"/>
        <v>#DIV/0!</v>
      </c>
      <c r="Q55" s="35"/>
    </row>
    <row r="56" spans="1:17" x14ac:dyDescent="0.25">
      <c r="A56" s="9" t="s">
        <v>40</v>
      </c>
      <c r="B56" s="40">
        <v>0</v>
      </c>
      <c r="C56" s="35">
        <v>0</v>
      </c>
      <c r="D56" s="35">
        <v>0</v>
      </c>
      <c r="E56" s="35">
        <v>0</v>
      </c>
      <c r="F56" s="61" t="e">
        <f t="shared" si="14"/>
        <v>#DIV/0!</v>
      </c>
      <c r="G56" s="57">
        <f t="shared" si="7"/>
        <v>0</v>
      </c>
      <c r="H56" s="61"/>
      <c r="I56" s="61" t="e">
        <f t="shared" si="15"/>
        <v>#DIV/0!</v>
      </c>
      <c r="J56" s="61" t="e">
        <f t="shared" si="16"/>
        <v>#DIV/0!</v>
      </c>
      <c r="K56" s="53"/>
      <c r="L56" s="35"/>
      <c r="M56" s="35" t="e">
        <f t="shared" si="17"/>
        <v>#DIV/0!</v>
      </c>
      <c r="N56" s="35"/>
      <c r="O56" s="35"/>
      <c r="P56" s="35" t="e">
        <f t="shared" si="18"/>
        <v>#DIV/0!</v>
      </c>
      <c r="Q56" s="35"/>
    </row>
    <row r="57" spans="1:17" x14ac:dyDescent="0.25">
      <c r="A57" s="9" t="s">
        <v>41</v>
      </c>
      <c r="B57" s="40">
        <v>0</v>
      </c>
      <c r="C57" s="35">
        <v>0</v>
      </c>
      <c r="D57" s="35">
        <v>0</v>
      </c>
      <c r="E57" s="35">
        <v>0</v>
      </c>
      <c r="F57" s="61" t="e">
        <f t="shared" si="14"/>
        <v>#DIV/0!</v>
      </c>
      <c r="G57" s="57">
        <f t="shared" si="7"/>
        <v>0</v>
      </c>
      <c r="H57" s="61"/>
      <c r="I57" s="61" t="e">
        <f t="shared" si="15"/>
        <v>#DIV/0!</v>
      </c>
      <c r="J57" s="61" t="e">
        <f t="shared" si="16"/>
        <v>#DIV/0!</v>
      </c>
      <c r="K57" s="61"/>
      <c r="L57" s="35"/>
      <c r="M57" s="35" t="e">
        <f t="shared" si="17"/>
        <v>#DIV/0!</v>
      </c>
      <c r="N57" s="35"/>
      <c r="O57" s="35"/>
      <c r="P57" s="35" t="e">
        <f t="shared" si="18"/>
        <v>#DIV/0!</v>
      </c>
      <c r="Q57" s="35"/>
    </row>
    <row r="58" spans="1:17" x14ac:dyDescent="0.25">
      <c r="A58" s="9" t="s">
        <v>42</v>
      </c>
      <c r="B58" s="34">
        <v>0</v>
      </c>
      <c r="C58" s="35">
        <v>0</v>
      </c>
      <c r="D58" s="35">
        <v>0</v>
      </c>
      <c r="E58" s="35">
        <v>0</v>
      </c>
      <c r="F58" s="35">
        <v>0</v>
      </c>
      <c r="G58" s="57">
        <f t="shared" si="7"/>
        <v>10</v>
      </c>
      <c r="H58" s="61"/>
      <c r="I58" s="61" t="e">
        <f t="shared" si="15"/>
        <v>#DIV/0!</v>
      </c>
      <c r="J58" s="61" t="e">
        <f t="shared" si="16"/>
        <v>#DIV/0!</v>
      </c>
      <c r="K58" s="61"/>
      <c r="L58" s="35"/>
      <c r="M58" s="35" t="e">
        <f t="shared" si="17"/>
        <v>#DIV/0!</v>
      </c>
      <c r="N58" s="35"/>
      <c r="O58" s="35"/>
      <c r="P58" s="35" t="e">
        <f t="shared" si="18"/>
        <v>#DIV/0!</v>
      </c>
      <c r="Q58" s="35"/>
    </row>
    <row r="59" spans="1:17" ht="30" x14ac:dyDescent="0.25">
      <c r="A59" s="9" t="s">
        <v>43</v>
      </c>
      <c r="B59" s="116">
        <f>SUM(B60:B65)</f>
        <v>2447.8000000000002</v>
      </c>
      <c r="C59" s="116">
        <f>SUM(C60:C65)</f>
        <v>3139.7</v>
      </c>
      <c r="D59" s="35">
        <f t="shared" si="13"/>
        <v>128.26619821880871</v>
      </c>
      <c r="E59" s="116">
        <f>SUM(E60:E65)</f>
        <v>3149.7</v>
      </c>
      <c r="F59" s="35">
        <f t="shared" si="14"/>
        <v>128.67472832747774</v>
      </c>
      <c r="G59" s="57">
        <f t="shared" si="7"/>
        <v>0</v>
      </c>
      <c r="H59" s="61">
        <f>SUM(H60:H65)</f>
        <v>3887.6</v>
      </c>
      <c r="I59" s="61">
        <f t="shared" si="15"/>
        <v>123.820747205147</v>
      </c>
      <c r="J59" s="61">
        <f t="shared" si="16"/>
        <v>123.42762802806617</v>
      </c>
      <c r="K59" s="61"/>
      <c r="L59" s="35">
        <f>SUM(L60:L65)</f>
        <v>3988.8</v>
      </c>
      <c r="M59" s="35">
        <f t="shared" si="17"/>
        <v>102.60314847206504</v>
      </c>
      <c r="N59" s="35"/>
      <c r="O59" s="35">
        <f>SUM(O60:O65)</f>
        <v>4139.8999999999996</v>
      </c>
      <c r="P59" s="35">
        <f t="shared" si="18"/>
        <v>103.78810669875651</v>
      </c>
      <c r="Q59" s="35"/>
    </row>
    <row r="60" spans="1:17" x14ac:dyDescent="0.25">
      <c r="A60" s="9" t="s">
        <v>44</v>
      </c>
      <c r="B60" s="40">
        <v>0</v>
      </c>
      <c r="C60" s="35">
        <v>0</v>
      </c>
      <c r="D60" s="35">
        <v>0</v>
      </c>
      <c r="E60" s="35">
        <v>0</v>
      </c>
      <c r="F60" s="61" t="e">
        <f t="shared" si="14"/>
        <v>#DIV/0!</v>
      </c>
      <c r="G60" s="57">
        <f t="shared" si="7"/>
        <v>0</v>
      </c>
      <c r="H60" s="61"/>
      <c r="I60" s="61" t="e">
        <f t="shared" si="15"/>
        <v>#DIV/0!</v>
      </c>
      <c r="J60" s="61" t="e">
        <f t="shared" si="16"/>
        <v>#DIV/0!</v>
      </c>
      <c r="K60" s="53"/>
      <c r="L60" s="35"/>
      <c r="M60" s="35" t="e">
        <f t="shared" si="17"/>
        <v>#DIV/0!</v>
      </c>
      <c r="N60" s="35"/>
      <c r="O60" s="35"/>
      <c r="P60" s="35" t="e">
        <f t="shared" si="18"/>
        <v>#DIV/0!</v>
      </c>
      <c r="Q60" s="35"/>
    </row>
    <row r="61" spans="1:17" x14ac:dyDescent="0.25">
      <c r="A61" s="9" t="s">
        <v>170</v>
      </c>
      <c r="B61" s="40">
        <v>0</v>
      </c>
      <c r="C61" s="35">
        <v>2</v>
      </c>
      <c r="D61" s="35">
        <v>0</v>
      </c>
      <c r="E61" s="35">
        <v>2</v>
      </c>
      <c r="F61" s="61" t="e">
        <f t="shared" si="14"/>
        <v>#DIV/0!</v>
      </c>
      <c r="G61" s="57">
        <f t="shared" si="7"/>
        <v>10</v>
      </c>
      <c r="H61" s="61">
        <v>212</v>
      </c>
      <c r="I61" s="61">
        <f t="shared" si="15"/>
        <v>10600</v>
      </c>
      <c r="J61" s="61">
        <f t="shared" si="16"/>
        <v>10600</v>
      </c>
      <c r="K61" s="53"/>
      <c r="L61" s="35">
        <v>212</v>
      </c>
      <c r="M61" s="35">
        <f t="shared" si="17"/>
        <v>100</v>
      </c>
      <c r="N61" s="53"/>
      <c r="O61" s="35">
        <v>212</v>
      </c>
      <c r="P61" s="35">
        <f t="shared" si="18"/>
        <v>100</v>
      </c>
      <c r="Q61" s="35"/>
    </row>
    <row r="62" spans="1:17" ht="45" x14ac:dyDescent="0.25">
      <c r="A62" s="9" t="s">
        <v>172</v>
      </c>
      <c r="B62" s="40">
        <v>2447.8000000000002</v>
      </c>
      <c r="C62" s="35">
        <v>3137.7</v>
      </c>
      <c r="D62" s="35">
        <f t="shared" si="13"/>
        <v>128.18449219707492</v>
      </c>
      <c r="E62" s="35">
        <f>3137.7+10</f>
        <v>3147.7</v>
      </c>
      <c r="F62" s="61">
        <f t="shared" si="14"/>
        <v>128.59302230574392</v>
      </c>
      <c r="G62" s="57">
        <f t="shared" si="7"/>
        <v>0</v>
      </c>
      <c r="H62" s="61">
        <v>3675.6</v>
      </c>
      <c r="I62" s="61">
        <f t="shared" si="15"/>
        <v>117.14313031838608</v>
      </c>
      <c r="J62" s="61">
        <f t="shared" si="16"/>
        <v>116.77097563300187</v>
      </c>
      <c r="K62" s="61"/>
      <c r="L62" s="35">
        <v>3776.8</v>
      </c>
      <c r="M62" s="35">
        <f t="shared" si="17"/>
        <v>102.75329197954078</v>
      </c>
      <c r="N62" s="52"/>
      <c r="O62" s="35">
        <v>3927.9</v>
      </c>
      <c r="P62" s="35">
        <f t="shared" si="18"/>
        <v>104.00074136835416</v>
      </c>
      <c r="Q62" s="52"/>
    </row>
    <row r="63" spans="1:17" x14ac:dyDescent="0.25">
      <c r="A63" s="9" t="s">
        <v>45</v>
      </c>
      <c r="B63" s="34">
        <v>0</v>
      </c>
      <c r="C63" s="35">
        <v>0</v>
      </c>
      <c r="D63" s="35">
        <v>0</v>
      </c>
      <c r="E63" s="35">
        <v>0</v>
      </c>
      <c r="F63" s="35">
        <v>0</v>
      </c>
      <c r="G63" s="57">
        <f t="shared" si="7"/>
        <v>0</v>
      </c>
      <c r="H63" s="61"/>
      <c r="I63" s="61" t="e">
        <f t="shared" si="15"/>
        <v>#DIV/0!</v>
      </c>
      <c r="J63" s="61" t="e">
        <f t="shared" si="16"/>
        <v>#DIV/0!</v>
      </c>
      <c r="K63" s="61"/>
      <c r="L63" s="35"/>
      <c r="M63" s="35" t="e">
        <f t="shared" si="17"/>
        <v>#DIV/0!</v>
      </c>
      <c r="N63" s="35"/>
      <c r="O63" s="35"/>
      <c r="P63" s="35" t="e">
        <f t="shared" si="18"/>
        <v>#DIV/0!</v>
      </c>
      <c r="Q63" s="35"/>
    </row>
    <row r="64" spans="1:17" x14ac:dyDescent="0.25">
      <c r="A64" s="9" t="s">
        <v>46</v>
      </c>
      <c r="B64" s="34">
        <v>0</v>
      </c>
      <c r="C64" s="35">
        <v>0</v>
      </c>
      <c r="D64" s="35">
        <v>0</v>
      </c>
      <c r="E64" s="35">
        <v>0</v>
      </c>
      <c r="F64" s="35">
        <v>0</v>
      </c>
      <c r="G64" s="57">
        <f t="shared" si="7"/>
        <v>0</v>
      </c>
      <c r="H64" s="61"/>
      <c r="I64" s="61" t="e">
        <f t="shared" si="15"/>
        <v>#DIV/0!</v>
      </c>
      <c r="J64" s="61" t="e">
        <f t="shared" si="16"/>
        <v>#DIV/0!</v>
      </c>
      <c r="K64" s="61"/>
      <c r="L64" s="35"/>
      <c r="M64" s="35" t="e">
        <f t="shared" si="17"/>
        <v>#DIV/0!</v>
      </c>
      <c r="N64" s="35"/>
      <c r="O64" s="35"/>
      <c r="P64" s="35" t="e">
        <f t="shared" si="18"/>
        <v>#DIV/0!</v>
      </c>
      <c r="Q64" s="35"/>
    </row>
    <row r="65" spans="1:17" ht="30" x14ac:dyDescent="0.25">
      <c r="A65" s="9" t="s">
        <v>47</v>
      </c>
      <c r="B65" s="40">
        <v>0</v>
      </c>
      <c r="C65" s="35">
        <v>0</v>
      </c>
      <c r="D65" s="35">
        <v>0</v>
      </c>
      <c r="E65" s="35">
        <v>0</v>
      </c>
      <c r="F65" s="61" t="e">
        <f t="shared" si="14"/>
        <v>#DIV/0!</v>
      </c>
      <c r="G65" s="57">
        <f t="shared" si="7"/>
        <v>0</v>
      </c>
      <c r="H65" s="61"/>
      <c r="I65" s="61" t="e">
        <f t="shared" si="15"/>
        <v>#DIV/0!</v>
      </c>
      <c r="J65" s="61" t="e">
        <f t="shared" si="16"/>
        <v>#DIV/0!</v>
      </c>
      <c r="K65" s="83"/>
      <c r="L65" s="35"/>
      <c r="M65" s="35" t="e">
        <f t="shared" si="17"/>
        <v>#DIV/0!</v>
      </c>
      <c r="N65" s="52"/>
      <c r="O65" s="35"/>
      <c r="P65" s="35" t="e">
        <f t="shared" si="18"/>
        <v>#DIV/0!</v>
      </c>
      <c r="Q65" s="35"/>
    </row>
    <row r="66" spans="1:17" x14ac:dyDescent="0.25">
      <c r="A66" s="9" t="s">
        <v>48</v>
      </c>
      <c r="B66" s="115">
        <f>SUM(B67:B76)</f>
        <v>276190</v>
      </c>
      <c r="C66" s="115">
        <f>SUM(C67:C76)</f>
        <v>943.30000000000007</v>
      </c>
      <c r="D66" s="35">
        <f t="shared" si="13"/>
        <v>0.34154024403490352</v>
      </c>
      <c r="E66" s="115">
        <f>SUM(E67:E76)</f>
        <v>943.30000000000007</v>
      </c>
      <c r="F66" s="35">
        <f t="shared" si="14"/>
        <v>0.34154024403490352</v>
      </c>
      <c r="G66" s="57">
        <f t="shared" si="7"/>
        <v>0</v>
      </c>
      <c r="H66" s="61">
        <f>SUM(H67:H76)</f>
        <v>2439.5</v>
      </c>
      <c r="I66" s="61">
        <f t="shared" si="15"/>
        <v>258.61337856461358</v>
      </c>
      <c r="J66" s="61">
        <f t="shared" si="16"/>
        <v>258.61337856461358</v>
      </c>
      <c r="K66" s="61"/>
      <c r="L66" s="35">
        <f>SUM(L67:L76)</f>
        <v>2583.6</v>
      </c>
      <c r="M66" s="35">
        <f t="shared" si="17"/>
        <v>105.9069481451117</v>
      </c>
      <c r="N66" s="35"/>
      <c r="O66" s="35">
        <f>SUM(O67:O76)</f>
        <v>2583.6</v>
      </c>
      <c r="P66" s="35">
        <f t="shared" si="18"/>
        <v>100</v>
      </c>
      <c r="Q66" s="35"/>
    </row>
    <row r="67" spans="1:17" x14ac:dyDescent="0.25">
      <c r="A67" s="9" t="s">
        <v>49</v>
      </c>
      <c r="B67" s="40">
        <v>0</v>
      </c>
      <c r="C67" s="35">
        <v>0</v>
      </c>
      <c r="D67" s="35">
        <v>0</v>
      </c>
      <c r="E67" s="35">
        <v>0</v>
      </c>
      <c r="F67" s="61" t="e">
        <f t="shared" si="14"/>
        <v>#DIV/0!</v>
      </c>
      <c r="G67" s="57">
        <f t="shared" si="7"/>
        <v>0</v>
      </c>
      <c r="H67" s="61"/>
      <c r="I67" s="61" t="e">
        <f t="shared" si="15"/>
        <v>#DIV/0!</v>
      </c>
      <c r="J67" s="61" t="e">
        <f t="shared" si="16"/>
        <v>#DIV/0!</v>
      </c>
      <c r="K67" s="53"/>
      <c r="L67" s="35"/>
      <c r="M67" s="35" t="e">
        <f t="shared" si="17"/>
        <v>#DIV/0!</v>
      </c>
      <c r="N67" s="35"/>
      <c r="O67" s="35"/>
      <c r="P67" s="35" t="e">
        <f t="shared" si="18"/>
        <v>#DIV/0!</v>
      </c>
      <c r="Q67" s="64"/>
    </row>
    <row r="68" spans="1:17" x14ac:dyDescent="0.25">
      <c r="A68" s="9" t="s">
        <v>171</v>
      </c>
      <c r="B68" s="40">
        <v>0</v>
      </c>
      <c r="C68" s="35">
        <v>0</v>
      </c>
      <c r="D68" s="35">
        <v>0</v>
      </c>
      <c r="E68" s="35">
        <v>0</v>
      </c>
      <c r="F68" s="35">
        <v>0</v>
      </c>
      <c r="G68" s="57">
        <f t="shared" si="7"/>
        <v>0</v>
      </c>
      <c r="H68" s="61"/>
      <c r="I68" s="61" t="e">
        <f t="shared" si="15"/>
        <v>#DIV/0!</v>
      </c>
      <c r="J68" s="61" t="e">
        <f t="shared" si="16"/>
        <v>#DIV/0!</v>
      </c>
      <c r="K68" s="53"/>
      <c r="L68" s="35"/>
      <c r="M68" s="35" t="e">
        <f t="shared" si="17"/>
        <v>#DIV/0!</v>
      </c>
      <c r="N68" s="53"/>
      <c r="O68" s="35"/>
      <c r="P68" s="35" t="e">
        <f t="shared" si="18"/>
        <v>#DIV/0!</v>
      </c>
      <c r="Q68" s="53"/>
    </row>
    <row r="69" spans="1:17" x14ac:dyDescent="0.25">
      <c r="A69" s="9" t="s">
        <v>50</v>
      </c>
      <c r="B69" s="34">
        <v>78.5</v>
      </c>
      <c r="C69" s="35">
        <v>823.7</v>
      </c>
      <c r="D69" s="35">
        <f t="shared" si="13"/>
        <v>1049.2993630573249</v>
      </c>
      <c r="E69" s="35">
        <v>823.7</v>
      </c>
      <c r="F69" s="61">
        <f t="shared" si="14"/>
        <v>1049.2993630573249</v>
      </c>
      <c r="G69" s="57">
        <f t="shared" ref="G69:G71" si="19">E70-C70</f>
        <v>0</v>
      </c>
      <c r="H69" s="61">
        <v>824.9</v>
      </c>
      <c r="I69" s="61">
        <f t="shared" si="15"/>
        <v>100.14568410829186</v>
      </c>
      <c r="J69" s="61">
        <f t="shared" si="16"/>
        <v>100.14568410829186</v>
      </c>
      <c r="K69" s="53"/>
      <c r="L69" s="35">
        <v>824.9</v>
      </c>
      <c r="M69" s="35">
        <f t="shared" si="17"/>
        <v>100</v>
      </c>
      <c r="N69" s="53"/>
      <c r="O69" s="35">
        <v>824.9</v>
      </c>
      <c r="P69" s="35">
        <f t="shared" si="18"/>
        <v>100</v>
      </c>
      <c r="Q69" s="35"/>
    </row>
    <row r="70" spans="1:17" x14ac:dyDescent="0.25">
      <c r="A70" s="9" t="s">
        <v>51</v>
      </c>
      <c r="B70" s="34">
        <v>0</v>
      </c>
      <c r="C70" s="35">
        <v>0</v>
      </c>
      <c r="D70" s="35">
        <v>0</v>
      </c>
      <c r="E70" s="35">
        <v>0</v>
      </c>
      <c r="F70" s="35" t="e">
        <f t="shared" si="14"/>
        <v>#DIV/0!</v>
      </c>
      <c r="G70" s="57">
        <f t="shared" si="19"/>
        <v>0</v>
      </c>
      <c r="H70" s="61"/>
      <c r="I70" s="61" t="e">
        <f t="shared" si="15"/>
        <v>#DIV/0!</v>
      </c>
      <c r="J70" s="61" t="e">
        <f t="shared" si="16"/>
        <v>#DIV/0!</v>
      </c>
      <c r="K70" s="53"/>
      <c r="L70" s="35"/>
      <c r="M70" s="35" t="e">
        <f t="shared" si="17"/>
        <v>#DIV/0!</v>
      </c>
      <c r="N70" s="52"/>
      <c r="O70" s="35"/>
      <c r="P70" s="35" t="e">
        <f t="shared" si="18"/>
        <v>#DIV/0!</v>
      </c>
      <c r="Q70" s="52"/>
    </row>
    <row r="71" spans="1:17" x14ac:dyDescent="0.25">
      <c r="A71" s="9" t="s">
        <v>52</v>
      </c>
      <c r="B71" s="40">
        <v>0</v>
      </c>
      <c r="C71" s="35">
        <v>0</v>
      </c>
      <c r="D71" s="35">
        <v>0</v>
      </c>
      <c r="E71" s="35">
        <v>0</v>
      </c>
      <c r="F71" s="61" t="e">
        <f t="shared" si="14"/>
        <v>#DIV/0!</v>
      </c>
      <c r="G71" s="57">
        <f t="shared" si="19"/>
        <v>0</v>
      </c>
      <c r="H71" s="61"/>
      <c r="I71" s="61" t="e">
        <f t="shared" si="15"/>
        <v>#DIV/0!</v>
      </c>
      <c r="J71" s="61" t="e">
        <f t="shared" si="16"/>
        <v>#DIV/0!</v>
      </c>
      <c r="K71" s="53"/>
      <c r="L71" s="35"/>
      <c r="M71" s="35" t="e">
        <f t="shared" si="17"/>
        <v>#DIV/0!</v>
      </c>
      <c r="N71" s="35"/>
      <c r="O71" s="35"/>
      <c r="P71" s="35" t="e">
        <f t="shared" si="18"/>
        <v>#DIV/0!</v>
      </c>
      <c r="Q71" s="35"/>
    </row>
    <row r="72" spans="1:17" x14ac:dyDescent="0.25">
      <c r="A72" s="9" t="s">
        <v>53</v>
      </c>
      <c r="B72" s="40">
        <v>0</v>
      </c>
      <c r="C72" s="35">
        <v>0</v>
      </c>
      <c r="D72" s="35">
        <v>0</v>
      </c>
      <c r="E72" s="35">
        <v>0</v>
      </c>
      <c r="F72" s="61" t="e">
        <f t="shared" si="14"/>
        <v>#DIV/0!</v>
      </c>
      <c r="G72" s="56"/>
      <c r="H72" s="61"/>
      <c r="I72" s="61" t="e">
        <f t="shared" si="15"/>
        <v>#DIV/0!</v>
      </c>
      <c r="J72" s="61" t="e">
        <f t="shared" si="16"/>
        <v>#DIV/0!</v>
      </c>
      <c r="K72" s="53"/>
      <c r="L72" s="35"/>
      <c r="M72" s="35" t="e">
        <f t="shared" si="17"/>
        <v>#DIV/0!</v>
      </c>
      <c r="N72" s="52"/>
      <c r="O72" s="35"/>
      <c r="P72" s="35" t="e">
        <f t="shared" si="18"/>
        <v>#DIV/0!</v>
      </c>
      <c r="Q72" s="35"/>
    </row>
    <row r="73" spans="1:17" x14ac:dyDescent="0.25">
      <c r="A73" s="9" t="s">
        <v>54</v>
      </c>
      <c r="B73" s="40">
        <v>276111.5</v>
      </c>
      <c r="C73" s="35">
        <v>119.6</v>
      </c>
      <c r="D73" s="35">
        <f t="shared" si="13"/>
        <v>4.3315834364015982E-2</v>
      </c>
      <c r="E73" s="35">
        <v>119.6</v>
      </c>
      <c r="F73" s="61">
        <f t="shared" si="14"/>
        <v>4.3315834364015982E-2</v>
      </c>
      <c r="G73" s="56"/>
      <c r="H73" s="61">
        <v>1614.6</v>
      </c>
      <c r="I73" s="61">
        <f t="shared" si="15"/>
        <v>1350</v>
      </c>
      <c r="J73" s="61">
        <f t="shared" si="16"/>
        <v>1350</v>
      </c>
      <c r="K73" s="56"/>
      <c r="L73" s="35">
        <v>1758.7</v>
      </c>
      <c r="M73" s="35">
        <f t="shared" si="17"/>
        <v>108.92481109872416</v>
      </c>
      <c r="N73" s="64"/>
      <c r="O73" s="35">
        <v>1758.7</v>
      </c>
      <c r="P73" s="35">
        <f t="shared" si="18"/>
        <v>100</v>
      </c>
      <c r="Q73" s="64"/>
    </row>
    <row r="74" spans="1:17" x14ac:dyDescent="0.25">
      <c r="A74" s="9" t="s">
        <v>55</v>
      </c>
      <c r="B74" s="40">
        <v>0</v>
      </c>
      <c r="C74" s="35">
        <v>0</v>
      </c>
      <c r="D74" s="35">
        <v>0</v>
      </c>
      <c r="E74" s="35">
        <v>0</v>
      </c>
      <c r="F74" s="61" t="e">
        <f t="shared" si="14"/>
        <v>#DIV/0!</v>
      </c>
      <c r="G74" s="56"/>
      <c r="H74" s="61"/>
      <c r="I74" s="61" t="e">
        <f t="shared" si="15"/>
        <v>#DIV/0!</v>
      </c>
      <c r="J74" s="61" t="e">
        <f t="shared" si="16"/>
        <v>#DIV/0!</v>
      </c>
      <c r="K74" s="53"/>
      <c r="L74" s="35"/>
      <c r="M74" s="35" t="e">
        <f t="shared" si="17"/>
        <v>#DIV/0!</v>
      </c>
      <c r="N74" s="52"/>
      <c r="O74" s="35"/>
      <c r="P74" s="35" t="e">
        <f t="shared" si="18"/>
        <v>#DIV/0!</v>
      </c>
      <c r="Q74" s="35"/>
    </row>
    <row r="75" spans="1:17" ht="30" x14ac:dyDescent="0.25">
      <c r="A75" s="9" t="s">
        <v>166</v>
      </c>
      <c r="B75" s="40">
        <v>0</v>
      </c>
      <c r="C75" s="35">
        <v>0</v>
      </c>
      <c r="D75" s="35">
        <v>0</v>
      </c>
      <c r="E75" s="35">
        <v>0</v>
      </c>
      <c r="F75" s="35">
        <v>0</v>
      </c>
      <c r="G75" s="53"/>
      <c r="H75" s="61"/>
      <c r="I75" s="61">
        <v>0</v>
      </c>
      <c r="J75" s="61" t="e">
        <f t="shared" si="16"/>
        <v>#DIV/0!</v>
      </c>
      <c r="K75" s="53"/>
      <c r="L75" s="35"/>
      <c r="M75" s="35" t="e">
        <f t="shared" si="17"/>
        <v>#DIV/0!</v>
      </c>
      <c r="N75" s="35"/>
      <c r="O75" s="35"/>
      <c r="P75" s="35" t="e">
        <f t="shared" si="18"/>
        <v>#DIV/0!</v>
      </c>
      <c r="Q75" s="35"/>
    </row>
    <row r="76" spans="1:17" x14ac:dyDescent="0.25">
      <c r="A76" s="9" t="s">
        <v>56</v>
      </c>
      <c r="B76" s="40">
        <v>0</v>
      </c>
      <c r="C76" s="35">
        <v>0</v>
      </c>
      <c r="D76" s="35">
        <v>0</v>
      </c>
      <c r="E76" s="35">
        <v>0</v>
      </c>
      <c r="F76" s="61" t="e">
        <f t="shared" si="14"/>
        <v>#DIV/0!</v>
      </c>
      <c r="G76" s="53"/>
      <c r="H76" s="61"/>
      <c r="I76" s="61" t="e">
        <f t="shared" si="15"/>
        <v>#DIV/0!</v>
      </c>
      <c r="J76" s="61" t="e">
        <f t="shared" si="16"/>
        <v>#DIV/0!</v>
      </c>
      <c r="K76" s="53"/>
      <c r="L76" s="35"/>
      <c r="M76" s="35" t="e">
        <f t="shared" si="17"/>
        <v>#DIV/0!</v>
      </c>
      <c r="N76" s="64"/>
      <c r="O76" s="35"/>
      <c r="P76" s="35" t="e">
        <f t="shared" si="18"/>
        <v>#DIV/0!</v>
      </c>
      <c r="Q76" s="52"/>
    </row>
    <row r="77" spans="1:17" x14ac:dyDescent="0.25">
      <c r="A77" s="9" t="s">
        <v>57</v>
      </c>
      <c r="B77" s="116">
        <f>SUM(B78:B82)</f>
        <v>77047.5</v>
      </c>
      <c r="C77" s="116">
        <f>SUM(C78:C82)</f>
        <v>33879.1</v>
      </c>
      <c r="D77" s="35">
        <f t="shared" si="13"/>
        <v>43.971705765923616</v>
      </c>
      <c r="E77" s="116">
        <f>SUM(E78:E82)</f>
        <v>33879.1</v>
      </c>
      <c r="F77" s="61">
        <f t="shared" si="14"/>
        <v>43.971705765923616</v>
      </c>
      <c r="G77" s="58"/>
      <c r="H77" s="61">
        <f>SUM(H78:H82)</f>
        <v>45246.600000000006</v>
      </c>
      <c r="I77" s="61">
        <f t="shared" si="15"/>
        <v>133.55313452836708</v>
      </c>
      <c r="J77" s="61">
        <f t="shared" si="16"/>
        <v>133.55313452836708</v>
      </c>
      <c r="K77" s="61"/>
      <c r="L77" s="35">
        <f>SUM(L78:L82)</f>
        <v>16413.2</v>
      </c>
      <c r="M77" s="35">
        <f t="shared" si="17"/>
        <v>36.274990828040117</v>
      </c>
      <c r="N77" s="35"/>
      <c r="O77" s="35">
        <f>SUM(O78:O82)</f>
        <v>14689.4</v>
      </c>
      <c r="P77" s="35">
        <f t="shared" si="18"/>
        <v>89.497477639948329</v>
      </c>
      <c r="Q77" s="35"/>
    </row>
    <row r="78" spans="1:17" x14ac:dyDescent="0.25">
      <c r="A78" s="9" t="s">
        <v>58</v>
      </c>
      <c r="B78" s="40">
        <v>31516</v>
      </c>
      <c r="C78" s="35">
        <v>23265.5</v>
      </c>
      <c r="D78" s="35">
        <f t="shared" si="13"/>
        <v>73.821233659093792</v>
      </c>
      <c r="E78" s="35">
        <v>23265.5</v>
      </c>
      <c r="F78" s="35">
        <f t="shared" si="14"/>
        <v>73.821233659093792</v>
      </c>
      <c r="G78" s="53"/>
      <c r="H78" s="61">
        <v>8630.7999999999993</v>
      </c>
      <c r="I78" s="61">
        <f t="shared" si="15"/>
        <v>37.096989104038165</v>
      </c>
      <c r="J78" s="61">
        <f t="shared" si="16"/>
        <v>37.096989104038165</v>
      </c>
      <c r="K78" s="53"/>
      <c r="L78" s="35">
        <v>16413.2</v>
      </c>
      <c r="M78" s="35">
        <f t="shared" si="17"/>
        <v>190.17008852018355</v>
      </c>
      <c r="N78" s="35"/>
      <c r="O78" s="35">
        <v>14689.4</v>
      </c>
      <c r="P78" s="35">
        <f t="shared" si="18"/>
        <v>89.497477639948329</v>
      </c>
      <c r="Q78" s="35"/>
    </row>
    <row r="79" spans="1:17" x14ac:dyDescent="0.25">
      <c r="A79" s="9" t="s">
        <v>59</v>
      </c>
      <c r="B79" s="40">
        <v>34921.699999999997</v>
      </c>
      <c r="C79" s="35">
        <v>167</v>
      </c>
      <c r="D79" s="35">
        <f t="shared" si="13"/>
        <v>0.47821268724031196</v>
      </c>
      <c r="E79" s="35">
        <v>167</v>
      </c>
      <c r="F79" s="61">
        <f t="shared" si="14"/>
        <v>0.47821268724031196</v>
      </c>
      <c r="G79" s="53"/>
      <c r="H79" s="61">
        <v>32585.5</v>
      </c>
      <c r="I79" s="61">
        <f t="shared" si="15"/>
        <v>19512.275449101795</v>
      </c>
      <c r="J79" s="61">
        <f t="shared" si="16"/>
        <v>19512.275449101795</v>
      </c>
      <c r="K79" s="53"/>
      <c r="L79" s="35"/>
      <c r="M79" s="35">
        <f t="shared" si="17"/>
        <v>0</v>
      </c>
      <c r="N79" s="52"/>
      <c r="O79" s="35"/>
      <c r="P79" s="35" t="e">
        <f t="shared" si="18"/>
        <v>#DIV/0!</v>
      </c>
      <c r="Q79" s="35"/>
    </row>
    <row r="80" spans="1:17" x14ac:dyDescent="0.25">
      <c r="A80" s="9" t="s">
        <v>60</v>
      </c>
      <c r="B80" s="40">
        <v>10609.8</v>
      </c>
      <c r="C80" s="35">
        <v>10446.6</v>
      </c>
      <c r="D80" s="35">
        <f t="shared" si="13"/>
        <v>98.461799468416004</v>
      </c>
      <c r="E80" s="35">
        <v>10446.6</v>
      </c>
      <c r="F80" s="61">
        <f t="shared" si="14"/>
        <v>98.461799468416004</v>
      </c>
      <c r="G80" s="56"/>
      <c r="H80" s="61">
        <v>4030.3</v>
      </c>
      <c r="I80" s="61">
        <f t="shared" si="15"/>
        <v>38.580016464687077</v>
      </c>
      <c r="J80" s="61">
        <f t="shared" si="16"/>
        <v>38.580016464687077</v>
      </c>
      <c r="K80" s="53"/>
      <c r="L80" s="35"/>
      <c r="M80" s="35">
        <f t="shared" si="17"/>
        <v>0</v>
      </c>
      <c r="N80" s="52"/>
      <c r="O80" s="35"/>
      <c r="P80" s="35" t="e">
        <f t="shared" si="18"/>
        <v>#DIV/0!</v>
      </c>
      <c r="Q80" s="35"/>
    </row>
    <row r="81" spans="1:17" ht="30" x14ac:dyDescent="0.25">
      <c r="A81" s="9" t="s">
        <v>144</v>
      </c>
      <c r="B81" s="40">
        <v>0</v>
      </c>
      <c r="C81" s="35">
        <v>0</v>
      </c>
      <c r="D81" s="35">
        <v>0</v>
      </c>
      <c r="E81" s="35">
        <v>0</v>
      </c>
      <c r="F81" s="61" t="e">
        <f t="shared" si="14"/>
        <v>#DIV/0!</v>
      </c>
      <c r="G81" s="58"/>
      <c r="H81" s="61"/>
      <c r="I81" s="61" t="e">
        <f t="shared" si="15"/>
        <v>#DIV/0!</v>
      </c>
      <c r="J81" s="61" t="e">
        <f t="shared" si="16"/>
        <v>#DIV/0!</v>
      </c>
      <c r="K81" s="61"/>
      <c r="L81" s="35"/>
      <c r="M81" s="35" t="e">
        <f t="shared" si="17"/>
        <v>#DIV/0!</v>
      </c>
      <c r="N81" s="35"/>
      <c r="O81" s="35"/>
      <c r="P81" s="35" t="e">
        <f t="shared" si="18"/>
        <v>#DIV/0!</v>
      </c>
      <c r="Q81" s="35"/>
    </row>
    <row r="82" spans="1:17" ht="30" x14ac:dyDescent="0.25">
      <c r="A82" s="9" t="s">
        <v>61</v>
      </c>
      <c r="B82" s="40">
        <v>0</v>
      </c>
      <c r="C82" s="35">
        <v>0</v>
      </c>
      <c r="D82" s="35">
        <v>0</v>
      </c>
      <c r="E82" s="35">
        <v>0</v>
      </c>
      <c r="F82" s="61" t="e">
        <f t="shared" si="14"/>
        <v>#DIV/0!</v>
      </c>
      <c r="G82" s="56"/>
      <c r="H82" s="61"/>
      <c r="I82" s="61" t="e">
        <f t="shared" si="15"/>
        <v>#DIV/0!</v>
      </c>
      <c r="J82" s="61" t="e">
        <f t="shared" si="16"/>
        <v>#DIV/0!</v>
      </c>
      <c r="K82" s="53"/>
      <c r="L82" s="35"/>
      <c r="M82" s="35" t="e">
        <f t="shared" si="17"/>
        <v>#DIV/0!</v>
      </c>
      <c r="N82" s="35"/>
      <c r="O82" s="35"/>
      <c r="P82" s="35" t="e">
        <f t="shared" si="18"/>
        <v>#DIV/0!</v>
      </c>
      <c r="Q82" s="35"/>
    </row>
    <row r="83" spans="1:17" x14ac:dyDescent="0.25">
      <c r="A83" s="9" t="s">
        <v>62</v>
      </c>
      <c r="B83" s="40">
        <f>SUM(B84:B87)</f>
        <v>0</v>
      </c>
      <c r="C83" s="34">
        <f>SUM(C84:C87)</f>
        <v>0</v>
      </c>
      <c r="D83" s="35">
        <v>0</v>
      </c>
      <c r="E83" s="34">
        <f>SUM(E84:E87)</f>
        <v>0</v>
      </c>
      <c r="F83" s="61" t="e">
        <f t="shared" si="14"/>
        <v>#DIV/0!</v>
      </c>
      <c r="G83" s="58"/>
      <c r="H83" s="61">
        <f>H84+H85+H86+H87</f>
        <v>0</v>
      </c>
      <c r="I83" s="61" t="e">
        <f t="shared" si="15"/>
        <v>#DIV/0!</v>
      </c>
      <c r="J83" s="61" t="e">
        <f t="shared" si="16"/>
        <v>#DIV/0!</v>
      </c>
      <c r="K83" s="61"/>
      <c r="L83" s="35">
        <f>L84+L85+L86+L87</f>
        <v>0</v>
      </c>
      <c r="M83" s="35" t="e">
        <f t="shared" si="17"/>
        <v>#DIV/0!</v>
      </c>
      <c r="N83" s="35"/>
      <c r="O83" s="35">
        <f>O84+O85+O86+O87</f>
        <v>0</v>
      </c>
      <c r="P83" s="35" t="e">
        <f t="shared" si="18"/>
        <v>#DIV/0!</v>
      </c>
      <c r="Q83" s="35"/>
    </row>
    <row r="84" spans="1:17" x14ac:dyDescent="0.25">
      <c r="A84" s="9" t="s">
        <v>63</v>
      </c>
      <c r="B84" s="40">
        <v>0</v>
      </c>
      <c r="C84" s="35">
        <v>0</v>
      </c>
      <c r="D84" s="35">
        <v>0</v>
      </c>
      <c r="E84" s="35">
        <v>0</v>
      </c>
      <c r="F84" s="61" t="e">
        <f t="shared" si="14"/>
        <v>#DIV/0!</v>
      </c>
      <c r="G84" s="58"/>
      <c r="H84" s="61"/>
      <c r="I84" s="61" t="e">
        <f t="shared" si="15"/>
        <v>#DIV/0!</v>
      </c>
      <c r="J84" s="61" t="e">
        <f t="shared" si="16"/>
        <v>#DIV/0!</v>
      </c>
      <c r="K84" s="61"/>
      <c r="L84" s="35"/>
      <c r="M84" s="35" t="e">
        <f t="shared" si="17"/>
        <v>#DIV/0!</v>
      </c>
      <c r="N84" s="35"/>
      <c r="O84" s="35"/>
      <c r="P84" s="35" t="e">
        <f t="shared" si="18"/>
        <v>#DIV/0!</v>
      </c>
      <c r="Q84" s="35"/>
    </row>
    <row r="85" spans="1:17" ht="30" x14ac:dyDescent="0.25">
      <c r="A85" s="9" t="s">
        <v>64</v>
      </c>
      <c r="B85" s="40">
        <v>0</v>
      </c>
      <c r="C85" s="35">
        <v>0</v>
      </c>
      <c r="D85" s="35">
        <v>0</v>
      </c>
      <c r="E85" s="35">
        <v>0</v>
      </c>
      <c r="F85" s="61" t="e">
        <f t="shared" si="14"/>
        <v>#DIV/0!</v>
      </c>
      <c r="G85" s="53"/>
      <c r="H85" s="61"/>
      <c r="I85" s="61" t="e">
        <f t="shared" si="15"/>
        <v>#DIV/0!</v>
      </c>
      <c r="J85" s="61" t="e">
        <f t="shared" si="16"/>
        <v>#DIV/0!</v>
      </c>
      <c r="K85" s="53"/>
      <c r="L85" s="35"/>
      <c r="M85" s="35" t="e">
        <f t="shared" si="17"/>
        <v>#DIV/0!</v>
      </c>
      <c r="N85" s="35"/>
      <c r="O85" s="35"/>
      <c r="P85" s="35" t="e">
        <f t="shared" si="18"/>
        <v>#DIV/0!</v>
      </c>
      <c r="Q85" s="35"/>
    </row>
    <row r="86" spans="1:17" ht="30" x14ac:dyDescent="0.25">
      <c r="A86" s="9" t="s">
        <v>167</v>
      </c>
      <c r="B86" s="40">
        <v>0</v>
      </c>
      <c r="C86" s="35">
        <v>0</v>
      </c>
      <c r="D86" s="35">
        <v>0</v>
      </c>
      <c r="E86" s="35">
        <v>0</v>
      </c>
      <c r="F86" s="61" t="e">
        <f t="shared" si="14"/>
        <v>#DIV/0!</v>
      </c>
      <c r="G86" s="56"/>
      <c r="H86" s="61"/>
      <c r="I86" s="61" t="e">
        <f t="shared" si="15"/>
        <v>#DIV/0!</v>
      </c>
      <c r="J86" s="61" t="e">
        <f t="shared" si="16"/>
        <v>#DIV/0!</v>
      </c>
      <c r="K86" s="53"/>
      <c r="L86" s="35"/>
      <c r="M86" s="35" t="e">
        <f t="shared" si="17"/>
        <v>#DIV/0!</v>
      </c>
      <c r="N86" s="35"/>
      <c r="O86" s="35"/>
      <c r="P86" s="35" t="e">
        <f t="shared" si="18"/>
        <v>#DIV/0!</v>
      </c>
      <c r="Q86" s="35"/>
    </row>
    <row r="87" spans="1:17" x14ac:dyDescent="0.25">
      <c r="A87" s="9" t="s">
        <v>65</v>
      </c>
      <c r="B87" s="34">
        <v>0</v>
      </c>
      <c r="C87" s="35">
        <v>0</v>
      </c>
      <c r="D87" s="35">
        <v>0</v>
      </c>
      <c r="E87" s="35">
        <v>0</v>
      </c>
      <c r="F87" s="61" t="e">
        <f t="shared" si="14"/>
        <v>#DIV/0!</v>
      </c>
      <c r="G87" s="56"/>
      <c r="H87" s="61"/>
      <c r="I87" s="61" t="e">
        <f t="shared" si="15"/>
        <v>#DIV/0!</v>
      </c>
      <c r="J87" s="61" t="e">
        <f t="shared" si="16"/>
        <v>#DIV/0!</v>
      </c>
      <c r="K87" s="56"/>
      <c r="L87" s="35"/>
      <c r="M87" s="35" t="e">
        <f t="shared" si="17"/>
        <v>#DIV/0!</v>
      </c>
      <c r="N87" s="35"/>
      <c r="O87" s="35"/>
      <c r="P87" s="35" t="e">
        <f t="shared" si="18"/>
        <v>#DIV/0!</v>
      </c>
      <c r="Q87" s="35"/>
    </row>
    <row r="88" spans="1:17" x14ac:dyDescent="0.25">
      <c r="A88" s="9" t="s">
        <v>66</v>
      </c>
      <c r="B88" s="115">
        <f>SUM(B89:B97)</f>
        <v>623970.5</v>
      </c>
      <c r="C88" s="115">
        <f>SUM(C89:C97)</f>
        <v>376809.10000000003</v>
      </c>
      <c r="D88" s="35">
        <f t="shared" si="13"/>
        <v>60.388928643261188</v>
      </c>
      <c r="E88" s="115">
        <f>SUM(E89:E97)</f>
        <v>384099.90000000008</v>
      </c>
      <c r="F88" s="61">
        <f t="shared" si="14"/>
        <v>61.557381318507865</v>
      </c>
      <c r="G88" s="58"/>
      <c r="H88" s="61">
        <f>SUM(H89:H97)</f>
        <v>476620.2</v>
      </c>
      <c r="I88" s="61">
        <f t="shared" si="15"/>
        <v>126.48850571814745</v>
      </c>
      <c r="J88" s="61">
        <f t="shared" si="16"/>
        <v>124.0875615953037</v>
      </c>
      <c r="K88" s="61"/>
      <c r="L88" s="35">
        <f>SUM(L89:L97)</f>
        <v>406497.10000000003</v>
      </c>
      <c r="M88" s="35">
        <f t="shared" si="17"/>
        <v>85.287425921100294</v>
      </c>
      <c r="N88" s="35"/>
      <c r="O88" s="35">
        <f>SUM(O89:O97)</f>
        <v>343875</v>
      </c>
      <c r="P88" s="35">
        <f t="shared" si="18"/>
        <v>84.594699445580289</v>
      </c>
      <c r="Q88" s="35"/>
    </row>
    <row r="89" spans="1:17" x14ac:dyDescent="0.25">
      <c r="A89" s="9" t="s">
        <v>67</v>
      </c>
      <c r="B89" s="34">
        <v>273847.90000000002</v>
      </c>
      <c r="C89" s="35">
        <v>84274.5</v>
      </c>
      <c r="D89" s="35">
        <f t="shared" si="13"/>
        <v>30.774199838669563</v>
      </c>
      <c r="E89" s="35">
        <f>84274.5+2825.6</f>
        <v>87100.1</v>
      </c>
      <c r="F89" s="61">
        <f t="shared" si="14"/>
        <v>31.806013484127504</v>
      </c>
      <c r="G89" s="56"/>
      <c r="H89" s="61">
        <v>220303.5</v>
      </c>
      <c r="I89" s="61">
        <f t="shared" si="15"/>
        <v>261.41181496182122</v>
      </c>
      <c r="J89" s="61">
        <f t="shared" si="16"/>
        <v>252.9313973233096</v>
      </c>
      <c r="K89" s="56"/>
      <c r="L89" s="40">
        <v>149148.79999999999</v>
      </c>
      <c r="M89" s="35">
        <f t="shared" si="17"/>
        <v>67.701511778069786</v>
      </c>
      <c r="N89" s="64"/>
      <c r="O89" s="35">
        <v>76882.8</v>
      </c>
      <c r="P89" s="35">
        <f t="shared" si="18"/>
        <v>51.5477161063314</v>
      </c>
      <c r="Q89" s="35"/>
    </row>
    <row r="90" spans="1:17" x14ac:dyDescent="0.25">
      <c r="A90" s="9" t="s">
        <v>68</v>
      </c>
      <c r="B90" s="40">
        <v>297483</v>
      </c>
      <c r="C90" s="35">
        <v>245828.7</v>
      </c>
      <c r="D90" s="35">
        <f t="shared" si="13"/>
        <v>82.636217867911782</v>
      </c>
      <c r="E90" s="35">
        <f>245828.7+3653</f>
        <v>249481.7</v>
      </c>
      <c r="F90" s="61">
        <f t="shared" si="14"/>
        <v>83.86418719725161</v>
      </c>
      <c r="G90" s="53"/>
      <c r="H90" s="61">
        <v>204699</v>
      </c>
      <c r="I90" s="61">
        <f t="shared" si="15"/>
        <v>83.268959238689376</v>
      </c>
      <c r="J90" s="61">
        <f t="shared" si="16"/>
        <v>82.049705449337566</v>
      </c>
      <c r="K90" s="53"/>
      <c r="L90" s="35">
        <v>205942.5</v>
      </c>
      <c r="M90" s="35">
        <f t="shared" si="17"/>
        <v>100.60747732035817</v>
      </c>
      <c r="N90" s="52"/>
      <c r="O90" s="35">
        <v>213653.5</v>
      </c>
      <c r="P90" s="35">
        <f t="shared" si="18"/>
        <v>103.74424900154169</v>
      </c>
      <c r="Q90" s="35"/>
    </row>
    <row r="91" spans="1:17" x14ac:dyDescent="0.25">
      <c r="A91" s="9" t="s">
        <v>69</v>
      </c>
      <c r="B91" s="40">
        <v>31969.8</v>
      </c>
      <c r="C91" s="35">
        <v>23870.2</v>
      </c>
      <c r="D91" s="35">
        <f t="shared" si="13"/>
        <v>74.66483994269592</v>
      </c>
      <c r="E91" s="35">
        <f>23870.2+570.2</f>
        <v>24440.400000000001</v>
      </c>
      <c r="F91" s="61">
        <f t="shared" si="14"/>
        <v>76.448398175778394</v>
      </c>
      <c r="G91" s="56"/>
      <c r="H91" s="61">
        <v>27613.9</v>
      </c>
      <c r="I91" s="61">
        <f t="shared" si="15"/>
        <v>115.68357198515304</v>
      </c>
      <c r="J91" s="61">
        <f t="shared" si="16"/>
        <v>112.98464836909379</v>
      </c>
      <c r="K91" s="53"/>
      <c r="L91" s="35">
        <v>26854.9</v>
      </c>
      <c r="M91" s="35">
        <f t="shared" si="17"/>
        <v>97.25138426661934</v>
      </c>
      <c r="N91" s="35"/>
      <c r="O91" s="35">
        <v>27884.5</v>
      </c>
      <c r="P91" s="35">
        <f t="shared" si="18"/>
        <v>103.83393719581902</v>
      </c>
      <c r="Q91" s="35"/>
    </row>
    <row r="92" spans="1:17" x14ac:dyDescent="0.25">
      <c r="A92" s="9" t="s">
        <v>70</v>
      </c>
      <c r="B92" s="40">
        <v>0</v>
      </c>
      <c r="C92" s="35">
        <v>0</v>
      </c>
      <c r="D92" s="35">
        <v>0</v>
      </c>
      <c r="E92" s="35">
        <v>0</v>
      </c>
      <c r="F92" s="61" t="e">
        <f t="shared" si="14"/>
        <v>#DIV/0!</v>
      </c>
      <c r="G92" s="58"/>
      <c r="H92" s="61"/>
      <c r="I92" s="61" t="e">
        <f t="shared" si="15"/>
        <v>#DIV/0!</v>
      </c>
      <c r="J92" s="61" t="e">
        <f t="shared" si="16"/>
        <v>#DIV/0!</v>
      </c>
      <c r="K92" s="53"/>
      <c r="L92" s="35"/>
      <c r="M92" s="35" t="e">
        <f t="shared" si="17"/>
        <v>#DIV/0!</v>
      </c>
      <c r="N92" s="35"/>
      <c r="O92" s="35"/>
      <c r="P92" s="35" t="e">
        <f t="shared" si="18"/>
        <v>#DIV/0!</v>
      </c>
      <c r="Q92" s="35"/>
    </row>
    <row r="93" spans="1:17" ht="30" x14ac:dyDescent="0.25">
      <c r="A93" s="9" t="s">
        <v>71</v>
      </c>
      <c r="B93" s="40">
        <v>0</v>
      </c>
      <c r="C93" s="35">
        <v>0</v>
      </c>
      <c r="D93" s="35">
        <v>0</v>
      </c>
      <c r="E93" s="35">
        <v>0</v>
      </c>
      <c r="F93" s="61" t="e">
        <f t="shared" si="14"/>
        <v>#DIV/0!</v>
      </c>
      <c r="G93" s="56"/>
      <c r="H93" s="61"/>
      <c r="I93" s="61" t="e">
        <f t="shared" si="15"/>
        <v>#DIV/0!</v>
      </c>
      <c r="J93" s="61" t="e">
        <f t="shared" si="16"/>
        <v>#DIV/0!</v>
      </c>
      <c r="K93" s="53"/>
      <c r="L93" s="35"/>
      <c r="M93" s="35" t="e">
        <f t="shared" si="17"/>
        <v>#DIV/0!</v>
      </c>
      <c r="N93" s="35"/>
      <c r="O93" s="35"/>
      <c r="P93" s="35" t="e">
        <f t="shared" si="18"/>
        <v>#DIV/0!</v>
      </c>
      <c r="Q93" s="35"/>
    </row>
    <row r="94" spans="1:17" x14ac:dyDescent="0.25">
      <c r="A94" s="9" t="s">
        <v>72</v>
      </c>
      <c r="B94" s="40">
        <v>0</v>
      </c>
      <c r="C94" s="35">
        <v>0</v>
      </c>
      <c r="D94" s="35">
        <v>0</v>
      </c>
      <c r="E94" s="35">
        <v>0</v>
      </c>
      <c r="F94" s="61" t="e">
        <f t="shared" si="14"/>
        <v>#DIV/0!</v>
      </c>
      <c r="G94" s="58"/>
      <c r="H94" s="61"/>
      <c r="I94" s="61" t="e">
        <f t="shared" si="15"/>
        <v>#DIV/0!</v>
      </c>
      <c r="J94" s="61" t="e">
        <f t="shared" si="16"/>
        <v>#DIV/0!</v>
      </c>
      <c r="K94" s="61"/>
      <c r="L94" s="35"/>
      <c r="M94" s="35" t="e">
        <f t="shared" si="17"/>
        <v>#DIV/0!</v>
      </c>
      <c r="N94" s="35"/>
      <c r="O94" s="35"/>
      <c r="P94" s="35" t="e">
        <f t="shared" si="18"/>
        <v>#DIV/0!</v>
      </c>
      <c r="Q94" s="35"/>
    </row>
    <row r="95" spans="1:17" x14ac:dyDescent="0.25">
      <c r="A95" s="9" t="s">
        <v>73</v>
      </c>
      <c r="B95" s="40">
        <v>1568.2</v>
      </c>
      <c r="C95" s="35">
        <v>1974.2</v>
      </c>
      <c r="D95" s="35">
        <f t="shared" si="13"/>
        <v>125.88955490371126</v>
      </c>
      <c r="E95" s="35">
        <v>1974.2</v>
      </c>
      <c r="F95" s="61">
        <f t="shared" si="14"/>
        <v>125.88955490371126</v>
      </c>
      <c r="G95" s="53"/>
      <c r="H95" s="61">
        <v>1701</v>
      </c>
      <c r="I95" s="61">
        <f t="shared" si="15"/>
        <v>86.161483132408051</v>
      </c>
      <c r="J95" s="61">
        <f t="shared" si="16"/>
        <v>86.161483132408051</v>
      </c>
      <c r="K95" s="53"/>
      <c r="L95" s="35">
        <v>1701</v>
      </c>
      <c r="M95" s="35">
        <f t="shared" si="17"/>
        <v>100</v>
      </c>
      <c r="N95" s="52"/>
      <c r="O95" s="35">
        <v>1701</v>
      </c>
      <c r="P95" s="35">
        <f t="shared" si="18"/>
        <v>100</v>
      </c>
      <c r="Q95" s="35"/>
    </row>
    <row r="96" spans="1:17" ht="30" x14ac:dyDescent="0.25">
      <c r="A96" s="9" t="s">
        <v>74</v>
      </c>
      <c r="B96" s="40">
        <v>0</v>
      </c>
      <c r="C96" s="35">
        <v>0</v>
      </c>
      <c r="D96" s="35">
        <v>0</v>
      </c>
      <c r="E96" s="35">
        <v>0</v>
      </c>
      <c r="F96" s="61" t="e">
        <f t="shared" si="14"/>
        <v>#DIV/0!</v>
      </c>
      <c r="G96" s="58"/>
      <c r="H96" s="61"/>
      <c r="I96" s="61" t="e">
        <f t="shared" si="15"/>
        <v>#DIV/0!</v>
      </c>
      <c r="J96" s="61" t="e">
        <f t="shared" si="16"/>
        <v>#DIV/0!</v>
      </c>
      <c r="K96" s="61"/>
      <c r="L96" s="35"/>
      <c r="M96" s="35" t="e">
        <f t="shared" si="17"/>
        <v>#DIV/0!</v>
      </c>
      <c r="N96" s="35"/>
      <c r="O96" s="35"/>
      <c r="P96" s="35" t="e">
        <f t="shared" si="18"/>
        <v>#DIV/0!</v>
      </c>
      <c r="Q96" s="35"/>
    </row>
    <row r="97" spans="1:17" x14ac:dyDescent="0.25">
      <c r="A97" s="9" t="s">
        <v>75</v>
      </c>
      <c r="B97" s="40">
        <v>19101.599999999999</v>
      </c>
      <c r="C97" s="35">
        <v>20861.5</v>
      </c>
      <c r="D97" s="35">
        <f t="shared" si="13"/>
        <v>109.21336432550153</v>
      </c>
      <c r="E97" s="35">
        <f>20861.5+242</f>
        <v>21103.5</v>
      </c>
      <c r="F97" s="61">
        <f t="shared" si="14"/>
        <v>110.48027390375677</v>
      </c>
      <c r="G97" s="53"/>
      <c r="H97" s="61">
        <v>22302.799999999999</v>
      </c>
      <c r="I97" s="61">
        <f t="shared" si="15"/>
        <v>106.90889916832442</v>
      </c>
      <c r="J97" s="61">
        <f t="shared" si="16"/>
        <v>105.68294358755657</v>
      </c>
      <c r="K97" s="53"/>
      <c r="L97" s="35">
        <v>22849.9</v>
      </c>
      <c r="M97" s="35">
        <f t="shared" si="17"/>
        <v>102.45305522176589</v>
      </c>
      <c r="N97" s="52"/>
      <c r="O97" s="35">
        <v>23753.200000000001</v>
      </c>
      <c r="P97" s="35">
        <f t="shared" si="18"/>
        <v>103.9531901671342</v>
      </c>
      <c r="Q97" s="35"/>
    </row>
    <row r="98" spans="1:17" x14ac:dyDescent="0.25">
      <c r="A98" s="9" t="s">
        <v>76</v>
      </c>
      <c r="B98" s="116">
        <f>SUM(B99:B102)</f>
        <v>174597.3</v>
      </c>
      <c r="C98" s="116">
        <f>SUM(C99:C102)</f>
        <v>114882.2</v>
      </c>
      <c r="D98" s="35">
        <f t="shared" si="13"/>
        <v>65.798382907410371</v>
      </c>
      <c r="E98" s="116">
        <f>SUM(E99:E102)</f>
        <v>119003.29999999999</v>
      </c>
      <c r="F98" s="35">
        <f t="shared" si="14"/>
        <v>68.158728685953335</v>
      </c>
      <c r="G98" s="53"/>
      <c r="H98" s="61">
        <f>SUM(H99:H102)</f>
        <v>134231.4</v>
      </c>
      <c r="I98" s="61">
        <f t="shared" si="15"/>
        <v>116.84264403014566</v>
      </c>
      <c r="J98" s="61">
        <f t="shared" si="16"/>
        <v>112.79636783181644</v>
      </c>
      <c r="K98" s="53"/>
      <c r="L98" s="35">
        <f>SUM(L99:L102)</f>
        <v>141318.9</v>
      </c>
      <c r="M98" s="35">
        <f t="shared" si="17"/>
        <v>105.28006114813672</v>
      </c>
      <c r="N98" s="52"/>
      <c r="O98" s="35">
        <f>SUM(O99:O102)</f>
        <v>150469.90000000002</v>
      </c>
      <c r="P98" s="35">
        <f t="shared" si="18"/>
        <v>106.47542543849409</v>
      </c>
      <c r="Q98" s="35"/>
    </row>
    <row r="99" spans="1:17" x14ac:dyDescent="0.25">
      <c r="A99" s="9" t="s">
        <v>77</v>
      </c>
      <c r="B99" s="40">
        <v>154853.4</v>
      </c>
      <c r="C99" s="35">
        <v>89869.4</v>
      </c>
      <c r="D99" s="35">
        <f t="shared" si="13"/>
        <v>58.035148081992382</v>
      </c>
      <c r="E99" s="35">
        <f>89869.4+3934.6</f>
        <v>93804</v>
      </c>
      <c r="F99" s="35">
        <f t="shared" si="14"/>
        <v>60.576002851729449</v>
      </c>
      <c r="G99" s="53"/>
      <c r="H99" s="61">
        <v>103761.3</v>
      </c>
      <c r="I99" s="61">
        <f t="shared" si="15"/>
        <v>115.45787553939384</v>
      </c>
      <c r="J99" s="61">
        <f t="shared" si="16"/>
        <v>110.61500575668416</v>
      </c>
      <c r="K99" s="53"/>
      <c r="L99" s="35">
        <v>109600</v>
      </c>
      <c r="M99" s="35">
        <f t="shared" si="17"/>
        <v>105.6270497767472</v>
      </c>
      <c r="N99" s="52"/>
      <c r="O99" s="35">
        <v>117401.8</v>
      </c>
      <c r="P99" s="35">
        <f t="shared" si="18"/>
        <v>107.11843065693432</v>
      </c>
      <c r="Q99" s="35"/>
    </row>
    <row r="100" spans="1:17" x14ac:dyDescent="0.25">
      <c r="A100" s="9" t="s">
        <v>78</v>
      </c>
      <c r="B100" s="40">
        <v>1750</v>
      </c>
      <c r="C100" s="35">
        <v>1921.5</v>
      </c>
      <c r="D100" s="35">
        <f t="shared" si="13"/>
        <v>109.80000000000001</v>
      </c>
      <c r="E100" s="35">
        <f>1921.5+45.9</f>
        <v>1967.4</v>
      </c>
      <c r="F100" s="61">
        <f t="shared" si="14"/>
        <v>112.42285714285715</v>
      </c>
      <c r="G100" s="53"/>
      <c r="H100" s="61">
        <v>2319.1999999999998</v>
      </c>
      <c r="I100" s="61">
        <f t="shared" si="15"/>
        <v>120.69737184491282</v>
      </c>
      <c r="J100" s="61">
        <f t="shared" si="16"/>
        <v>117.88146792721356</v>
      </c>
      <c r="K100" s="61"/>
      <c r="L100" s="35">
        <v>2495.4</v>
      </c>
      <c r="M100" s="35">
        <f t="shared" si="17"/>
        <v>107.59744739565369</v>
      </c>
      <c r="N100" s="35"/>
      <c r="O100" s="35">
        <v>2672.6</v>
      </c>
      <c r="P100" s="35">
        <f t="shared" si="18"/>
        <v>107.1010659613689</v>
      </c>
      <c r="Q100" s="35"/>
    </row>
    <row r="101" spans="1:17" ht="30" x14ac:dyDescent="0.25">
      <c r="A101" s="9" t="s">
        <v>79</v>
      </c>
      <c r="B101" s="40">
        <v>0</v>
      </c>
      <c r="C101" s="35">
        <v>0</v>
      </c>
      <c r="D101" s="35">
        <v>0</v>
      </c>
      <c r="E101" s="35">
        <v>0</v>
      </c>
      <c r="F101" s="61" t="e">
        <f t="shared" si="14"/>
        <v>#DIV/0!</v>
      </c>
      <c r="G101" s="58"/>
      <c r="H101" s="61"/>
      <c r="I101" s="61" t="e">
        <f t="shared" si="15"/>
        <v>#DIV/0!</v>
      </c>
      <c r="J101" s="61" t="e">
        <f t="shared" si="16"/>
        <v>#DIV/0!</v>
      </c>
      <c r="K101" s="61"/>
      <c r="L101" s="35"/>
      <c r="M101" s="35" t="e">
        <f t="shared" si="17"/>
        <v>#DIV/0!</v>
      </c>
      <c r="N101" s="35"/>
      <c r="O101" s="35"/>
      <c r="P101" s="35" t="e">
        <f t="shared" si="18"/>
        <v>#DIV/0!</v>
      </c>
      <c r="Q101" s="35"/>
    </row>
    <row r="102" spans="1:17" x14ac:dyDescent="0.25">
      <c r="A102" s="9" t="s">
        <v>80</v>
      </c>
      <c r="B102" s="40">
        <v>17993.900000000001</v>
      </c>
      <c r="C102" s="35">
        <v>23091.3</v>
      </c>
      <c r="D102" s="35">
        <f t="shared" si="13"/>
        <v>128.32848909908355</v>
      </c>
      <c r="E102" s="35">
        <f>23091.3+140.6</f>
        <v>23231.899999999998</v>
      </c>
      <c r="F102" s="61">
        <f t="shared" si="14"/>
        <v>129.10986500980886</v>
      </c>
      <c r="G102" s="53"/>
      <c r="H102" s="61">
        <v>28150.9</v>
      </c>
      <c r="I102" s="61">
        <f t="shared" si="15"/>
        <v>121.91128260427089</v>
      </c>
      <c r="J102" s="61">
        <f t="shared" si="16"/>
        <v>121.17347268195888</v>
      </c>
      <c r="K102" s="61"/>
      <c r="L102" s="35">
        <v>29223.5</v>
      </c>
      <c r="M102" s="35">
        <f t="shared" si="17"/>
        <v>103.81018013633667</v>
      </c>
      <c r="N102" s="35"/>
      <c r="O102" s="35">
        <v>30395.5</v>
      </c>
      <c r="P102" s="35">
        <f t="shared" si="18"/>
        <v>104.01047102503122</v>
      </c>
      <c r="Q102" s="35"/>
    </row>
    <row r="103" spans="1:17" x14ac:dyDescent="0.25">
      <c r="A103" s="9" t="s">
        <v>81</v>
      </c>
      <c r="B103" s="40">
        <f>SUM(B104:B112)</f>
        <v>0</v>
      </c>
      <c r="C103" s="40">
        <f>SUM(C104:C112)</f>
        <v>0</v>
      </c>
      <c r="D103" s="35">
        <v>0</v>
      </c>
      <c r="E103" s="40">
        <f>SUM(E104:E112)</f>
        <v>0</v>
      </c>
      <c r="F103" s="61" t="e">
        <f t="shared" si="14"/>
        <v>#DIV/0!</v>
      </c>
      <c r="G103" s="58"/>
      <c r="H103" s="61">
        <f>SUM(H104:H112)</f>
        <v>0</v>
      </c>
      <c r="I103" s="61" t="e">
        <f t="shared" si="15"/>
        <v>#DIV/0!</v>
      </c>
      <c r="J103" s="61" t="e">
        <f t="shared" si="16"/>
        <v>#DIV/0!</v>
      </c>
      <c r="K103" s="61"/>
      <c r="L103" s="35">
        <f>SUM(L104:L112)</f>
        <v>0</v>
      </c>
      <c r="M103" s="35" t="e">
        <f t="shared" si="17"/>
        <v>#DIV/0!</v>
      </c>
      <c r="N103" s="35"/>
      <c r="O103" s="35">
        <f>SUM(O104:O112)</f>
        <v>0</v>
      </c>
      <c r="P103" s="35" t="e">
        <f t="shared" si="18"/>
        <v>#DIV/0!</v>
      </c>
      <c r="Q103" s="35"/>
    </row>
    <row r="104" spans="1:17" x14ac:dyDescent="0.25">
      <c r="A104" s="9" t="s">
        <v>82</v>
      </c>
      <c r="B104" s="40">
        <v>0</v>
      </c>
      <c r="C104" s="35">
        <v>0</v>
      </c>
      <c r="D104" s="35">
        <v>0</v>
      </c>
      <c r="E104" s="35">
        <v>0</v>
      </c>
      <c r="F104" s="61" t="e">
        <f t="shared" si="14"/>
        <v>#DIV/0!</v>
      </c>
      <c r="G104" s="58"/>
      <c r="H104" s="61"/>
      <c r="I104" s="61" t="e">
        <f t="shared" si="15"/>
        <v>#DIV/0!</v>
      </c>
      <c r="J104" s="61" t="e">
        <f t="shared" si="16"/>
        <v>#DIV/0!</v>
      </c>
      <c r="K104" s="61"/>
      <c r="L104" s="35"/>
      <c r="M104" s="35" t="e">
        <f t="shared" si="17"/>
        <v>#DIV/0!</v>
      </c>
      <c r="N104" s="52"/>
      <c r="O104" s="35"/>
      <c r="P104" s="35" t="e">
        <f t="shared" si="18"/>
        <v>#DIV/0!</v>
      </c>
      <c r="Q104" s="35"/>
    </row>
    <row r="105" spans="1:17" x14ac:dyDescent="0.25">
      <c r="A105" s="9" t="s">
        <v>83</v>
      </c>
      <c r="B105" s="40">
        <v>0</v>
      </c>
      <c r="C105" s="35">
        <v>0</v>
      </c>
      <c r="D105" s="35">
        <v>0</v>
      </c>
      <c r="E105" s="35">
        <v>0</v>
      </c>
      <c r="F105" s="61" t="e">
        <f t="shared" si="14"/>
        <v>#DIV/0!</v>
      </c>
      <c r="G105" s="53"/>
      <c r="H105" s="61"/>
      <c r="I105" s="61" t="e">
        <f t="shared" si="15"/>
        <v>#DIV/0!</v>
      </c>
      <c r="J105" s="61" t="e">
        <f t="shared" si="16"/>
        <v>#DIV/0!</v>
      </c>
      <c r="K105" s="53"/>
      <c r="L105" s="35"/>
      <c r="M105" s="35" t="e">
        <f t="shared" si="17"/>
        <v>#DIV/0!</v>
      </c>
      <c r="N105" s="52"/>
      <c r="O105" s="35"/>
      <c r="P105" s="35" t="e">
        <f t="shared" si="18"/>
        <v>#DIV/0!</v>
      </c>
      <c r="Q105" s="35"/>
    </row>
    <row r="106" spans="1:17" ht="30" x14ac:dyDescent="0.25">
      <c r="A106" s="9" t="s">
        <v>84</v>
      </c>
      <c r="B106" s="40">
        <v>0</v>
      </c>
      <c r="C106" s="35">
        <v>0</v>
      </c>
      <c r="D106" s="35">
        <v>0</v>
      </c>
      <c r="E106" s="35">
        <v>0</v>
      </c>
      <c r="F106" s="61" t="e">
        <f t="shared" si="14"/>
        <v>#DIV/0!</v>
      </c>
      <c r="G106" s="53"/>
      <c r="H106" s="61"/>
      <c r="I106" s="61" t="e">
        <f t="shared" si="15"/>
        <v>#DIV/0!</v>
      </c>
      <c r="J106" s="61" t="e">
        <f t="shared" si="16"/>
        <v>#DIV/0!</v>
      </c>
      <c r="K106" s="53"/>
      <c r="L106" s="35"/>
      <c r="M106" s="35" t="e">
        <f t="shared" si="17"/>
        <v>#DIV/0!</v>
      </c>
      <c r="N106" s="52"/>
      <c r="O106" s="35"/>
      <c r="P106" s="35" t="e">
        <f t="shared" si="18"/>
        <v>#DIV/0!</v>
      </c>
      <c r="Q106" s="35"/>
    </row>
    <row r="107" spans="1:17" x14ac:dyDescent="0.25">
      <c r="A107" s="9" t="s">
        <v>85</v>
      </c>
      <c r="B107" s="40">
        <v>0</v>
      </c>
      <c r="C107" s="35">
        <v>0</v>
      </c>
      <c r="D107" s="35">
        <v>0</v>
      </c>
      <c r="E107" s="35">
        <v>0</v>
      </c>
      <c r="F107" s="61" t="e">
        <f t="shared" si="14"/>
        <v>#DIV/0!</v>
      </c>
      <c r="G107" s="56"/>
      <c r="H107" s="61"/>
      <c r="I107" s="61" t="e">
        <f t="shared" si="15"/>
        <v>#DIV/0!</v>
      </c>
      <c r="J107" s="61" t="e">
        <f t="shared" si="16"/>
        <v>#DIV/0!</v>
      </c>
      <c r="K107" s="56"/>
      <c r="L107" s="35"/>
      <c r="M107" s="35" t="e">
        <f t="shared" si="17"/>
        <v>#DIV/0!</v>
      </c>
      <c r="N107" s="35"/>
      <c r="O107" s="35"/>
      <c r="P107" s="35" t="e">
        <f t="shared" si="18"/>
        <v>#DIV/0!</v>
      </c>
      <c r="Q107" s="35"/>
    </row>
    <row r="108" spans="1:17" x14ac:dyDescent="0.25">
      <c r="A108" s="9" t="s">
        <v>86</v>
      </c>
      <c r="B108" s="40">
        <v>0</v>
      </c>
      <c r="C108" s="35">
        <v>0</v>
      </c>
      <c r="D108" s="35">
        <v>0</v>
      </c>
      <c r="E108" s="35">
        <v>0</v>
      </c>
      <c r="F108" s="61" t="e">
        <f t="shared" si="14"/>
        <v>#DIV/0!</v>
      </c>
      <c r="G108" s="53"/>
      <c r="H108" s="61"/>
      <c r="I108" s="61" t="e">
        <f t="shared" ref="I108:I133" si="20">H108/C108*100</f>
        <v>#DIV/0!</v>
      </c>
      <c r="J108" s="61" t="e">
        <f t="shared" ref="J108:J133" si="21">H108/E108*100</f>
        <v>#DIV/0!</v>
      </c>
      <c r="K108" s="61"/>
      <c r="L108" s="35"/>
      <c r="M108" s="35" t="e">
        <f t="shared" ref="M108:M133" si="22">L108/H108*100</f>
        <v>#DIV/0!</v>
      </c>
      <c r="N108" s="52"/>
      <c r="O108" s="35"/>
      <c r="P108" s="35" t="e">
        <f t="shared" ref="P108:P133" si="23">O108/L108*100</f>
        <v>#DIV/0!</v>
      </c>
      <c r="Q108" s="52"/>
    </row>
    <row r="109" spans="1:17" ht="30" x14ac:dyDescent="0.25">
      <c r="A109" s="9" t="s">
        <v>145</v>
      </c>
      <c r="B109" s="40">
        <v>0</v>
      </c>
      <c r="C109" s="35">
        <v>0</v>
      </c>
      <c r="D109" s="35">
        <v>0</v>
      </c>
      <c r="E109" s="35">
        <v>0</v>
      </c>
      <c r="F109" s="61" t="e">
        <f t="shared" ref="F109:F133" si="24">E109/B109*100</f>
        <v>#DIV/0!</v>
      </c>
      <c r="G109" s="53"/>
      <c r="H109" s="61"/>
      <c r="I109" s="61" t="e">
        <f t="shared" si="20"/>
        <v>#DIV/0!</v>
      </c>
      <c r="J109" s="61" t="e">
        <f t="shared" si="21"/>
        <v>#DIV/0!</v>
      </c>
      <c r="K109" s="53"/>
      <c r="L109" s="35"/>
      <c r="M109" s="35" t="e">
        <f t="shared" si="22"/>
        <v>#DIV/0!</v>
      </c>
      <c r="N109" s="35"/>
      <c r="O109" s="35"/>
      <c r="P109" s="35" t="e">
        <f t="shared" si="23"/>
        <v>#DIV/0!</v>
      </c>
      <c r="Q109" s="35"/>
    </row>
    <row r="110" spans="1:17" x14ac:dyDescent="0.25">
      <c r="A110" s="9" t="s">
        <v>87</v>
      </c>
      <c r="B110" s="40">
        <v>0</v>
      </c>
      <c r="C110" s="35">
        <v>0</v>
      </c>
      <c r="D110" s="35">
        <v>0</v>
      </c>
      <c r="E110" s="35">
        <v>0</v>
      </c>
      <c r="F110" s="61" t="e">
        <f t="shared" si="24"/>
        <v>#DIV/0!</v>
      </c>
      <c r="G110" s="58"/>
      <c r="H110" s="61"/>
      <c r="I110" s="61" t="e">
        <f t="shared" si="20"/>
        <v>#DIV/0!</v>
      </c>
      <c r="J110" s="61" t="e">
        <f t="shared" si="21"/>
        <v>#DIV/0!</v>
      </c>
      <c r="K110" s="61"/>
      <c r="L110" s="35"/>
      <c r="M110" s="35" t="e">
        <f t="shared" si="22"/>
        <v>#DIV/0!</v>
      </c>
      <c r="N110" s="35"/>
      <c r="O110" s="35"/>
      <c r="P110" s="35" t="e">
        <f t="shared" si="23"/>
        <v>#DIV/0!</v>
      </c>
      <c r="Q110" s="35"/>
    </row>
    <row r="111" spans="1:17" ht="30" x14ac:dyDescent="0.25">
      <c r="A111" s="9" t="s">
        <v>88</v>
      </c>
      <c r="B111" s="40">
        <v>0</v>
      </c>
      <c r="C111" s="35">
        <v>0</v>
      </c>
      <c r="D111" s="35">
        <v>0</v>
      </c>
      <c r="E111" s="35">
        <v>0</v>
      </c>
      <c r="F111" s="61" t="e">
        <f t="shared" si="24"/>
        <v>#DIV/0!</v>
      </c>
      <c r="G111" s="58"/>
      <c r="H111" s="61"/>
      <c r="I111" s="61" t="e">
        <f t="shared" si="20"/>
        <v>#DIV/0!</v>
      </c>
      <c r="J111" s="61" t="e">
        <f t="shared" si="21"/>
        <v>#DIV/0!</v>
      </c>
      <c r="K111" s="61"/>
      <c r="L111" s="35"/>
      <c r="M111" s="35" t="e">
        <f t="shared" si="22"/>
        <v>#DIV/0!</v>
      </c>
      <c r="N111" s="35"/>
      <c r="O111" s="35"/>
      <c r="P111" s="35" t="e">
        <f t="shared" si="23"/>
        <v>#DIV/0!</v>
      </c>
      <c r="Q111" s="35"/>
    </row>
    <row r="112" spans="1:17" x14ac:dyDescent="0.25">
      <c r="A112" s="9" t="s">
        <v>89</v>
      </c>
      <c r="B112" s="40">
        <v>0</v>
      </c>
      <c r="C112" s="35">
        <v>0</v>
      </c>
      <c r="D112" s="35">
        <v>0</v>
      </c>
      <c r="E112" s="35">
        <v>0</v>
      </c>
      <c r="F112" s="61" t="e">
        <f t="shared" si="24"/>
        <v>#DIV/0!</v>
      </c>
      <c r="G112" s="53"/>
      <c r="H112" s="61"/>
      <c r="I112" s="61" t="e">
        <f t="shared" si="20"/>
        <v>#DIV/0!</v>
      </c>
      <c r="J112" s="61" t="e">
        <f t="shared" si="21"/>
        <v>#DIV/0!</v>
      </c>
      <c r="K112" s="61"/>
      <c r="L112" s="35"/>
      <c r="M112" s="35" t="e">
        <f t="shared" si="22"/>
        <v>#DIV/0!</v>
      </c>
      <c r="N112" s="52"/>
      <c r="O112" s="35"/>
      <c r="P112" s="35" t="e">
        <f t="shared" si="23"/>
        <v>#DIV/0!</v>
      </c>
      <c r="Q112" s="52"/>
    </row>
    <row r="113" spans="1:17" x14ac:dyDescent="0.25">
      <c r="A113" s="9" t="s">
        <v>90</v>
      </c>
      <c r="B113" s="116">
        <f>SUM(B114:B118)</f>
        <v>137294.79999999999</v>
      </c>
      <c r="C113" s="116">
        <f>SUM(C114:C118)</f>
        <v>129004.2</v>
      </c>
      <c r="D113" s="35">
        <f t="shared" ref="D113:D133" si="25">C113/B113*100</f>
        <v>93.961461031299081</v>
      </c>
      <c r="E113" s="116">
        <f>SUM(E114:E118)</f>
        <v>129004.2</v>
      </c>
      <c r="F113" s="61">
        <f t="shared" si="24"/>
        <v>93.961461031299081</v>
      </c>
      <c r="G113" s="58"/>
      <c r="H113" s="61">
        <f>H114+H115+H116+H117+H118</f>
        <v>31768</v>
      </c>
      <c r="I113" s="61">
        <f t="shared" si="20"/>
        <v>24.625554826897108</v>
      </c>
      <c r="J113" s="61">
        <f t="shared" si="21"/>
        <v>24.625554826897108</v>
      </c>
      <c r="K113" s="61"/>
      <c r="L113" s="35">
        <f>L114+L115+L116+L117+L118</f>
        <v>30116.7</v>
      </c>
      <c r="M113" s="35">
        <f t="shared" si="22"/>
        <v>94.80200201460589</v>
      </c>
      <c r="N113" s="35"/>
      <c r="O113" s="35">
        <f>O114+O115+O116+O117+O118</f>
        <v>35036.1</v>
      </c>
      <c r="P113" s="35">
        <f t="shared" si="23"/>
        <v>116.33445895466635</v>
      </c>
      <c r="Q113" s="35"/>
    </row>
    <row r="114" spans="1:17" x14ac:dyDescent="0.25">
      <c r="A114" s="9" t="s">
        <v>141</v>
      </c>
      <c r="B114" s="40">
        <v>3225.6</v>
      </c>
      <c r="C114" s="35">
        <v>3025.1</v>
      </c>
      <c r="D114" s="35">
        <f t="shared" si="25"/>
        <v>93.784102182539684</v>
      </c>
      <c r="E114" s="35">
        <v>3025.1</v>
      </c>
      <c r="F114" s="61">
        <f t="shared" si="24"/>
        <v>93.784102182539684</v>
      </c>
      <c r="G114" s="53"/>
      <c r="H114" s="61">
        <v>3144.9</v>
      </c>
      <c r="I114" s="61">
        <f t="shared" si="20"/>
        <v>103.96019966282107</v>
      </c>
      <c r="J114" s="61">
        <f t="shared" si="21"/>
        <v>103.96019966282107</v>
      </c>
      <c r="K114" s="53"/>
      <c r="L114" s="35">
        <v>0</v>
      </c>
      <c r="M114" s="35">
        <f t="shared" si="22"/>
        <v>0</v>
      </c>
      <c r="N114" s="52"/>
      <c r="O114" s="35">
        <v>0</v>
      </c>
      <c r="P114" s="35" t="e">
        <f t="shared" si="23"/>
        <v>#DIV/0!</v>
      </c>
      <c r="Q114" s="52"/>
    </row>
    <row r="115" spans="1:17" x14ac:dyDescent="0.25">
      <c r="A115" s="9" t="s">
        <v>142</v>
      </c>
      <c r="B115" s="40">
        <v>0</v>
      </c>
      <c r="C115" s="35">
        <v>0</v>
      </c>
      <c r="D115" s="35">
        <v>0</v>
      </c>
      <c r="E115" s="35">
        <v>0</v>
      </c>
      <c r="F115" s="61" t="e">
        <f t="shared" si="24"/>
        <v>#DIV/0!</v>
      </c>
      <c r="G115" s="53"/>
      <c r="H115" s="61"/>
      <c r="I115" s="61" t="e">
        <f t="shared" si="20"/>
        <v>#DIV/0!</v>
      </c>
      <c r="J115" s="61" t="e">
        <f t="shared" si="21"/>
        <v>#DIV/0!</v>
      </c>
      <c r="K115" s="53"/>
      <c r="L115" s="35"/>
      <c r="M115" s="35" t="e">
        <f t="shared" si="22"/>
        <v>#DIV/0!</v>
      </c>
      <c r="N115" s="35"/>
      <c r="O115" s="35"/>
      <c r="P115" s="35" t="e">
        <f t="shared" si="23"/>
        <v>#DIV/0!</v>
      </c>
      <c r="Q115" s="35"/>
    </row>
    <row r="116" spans="1:17" x14ac:dyDescent="0.25">
      <c r="A116" s="9" t="s">
        <v>91</v>
      </c>
      <c r="B116" s="40">
        <v>2923.5</v>
      </c>
      <c r="C116" s="35">
        <v>8208.9</v>
      </c>
      <c r="D116" s="35">
        <f t="shared" si="25"/>
        <v>280.79014879425347</v>
      </c>
      <c r="E116" s="35">
        <v>8208.9</v>
      </c>
      <c r="F116" s="35">
        <f t="shared" si="24"/>
        <v>280.79014879425347</v>
      </c>
      <c r="G116" s="53"/>
      <c r="H116" s="61">
        <v>3000</v>
      </c>
      <c r="I116" s="61">
        <f t="shared" si="20"/>
        <v>36.545700398348139</v>
      </c>
      <c r="J116" s="61">
        <f t="shared" si="21"/>
        <v>36.545700398348139</v>
      </c>
      <c r="K116" s="49"/>
      <c r="L116" s="35">
        <v>4000</v>
      </c>
      <c r="M116" s="35">
        <f t="shared" si="22"/>
        <v>133.33333333333331</v>
      </c>
      <c r="N116" s="54"/>
      <c r="O116" s="35">
        <v>7000</v>
      </c>
      <c r="P116" s="35">
        <f t="shared" si="23"/>
        <v>175</v>
      </c>
      <c r="Q116" s="35"/>
    </row>
    <row r="117" spans="1:17" x14ac:dyDescent="0.25">
      <c r="A117" s="9" t="s">
        <v>92</v>
      </c>
      <c r="B117" s="40">
        <v>130493.7</v>
      </c>
      <c r="C117" s="35">
        <v>117028.7</v>
      </c>
      <c r="D117" s="35">
        <f t="shared" si="25"/>
        <v>89.681494202402106</v>
      </c>
      <c r="E117" s="35">
        <v>117028.7</v>
      </c>
      <c r="F117" s="61">
        <f t="shared" si="24"/>
        <v>89.681494202402106</v>
      </c>
      <c r="G117" s="53"/>
      <c r="H117" s="61">
        <v>25623.1</v>
      </c>
      <c r="I117" s="61">
        <f t="shared" si="20"/>
        <v>21.894714715279243</v>
      </c>
      <c r="J117" s="61">
        <f t="shared" si="21"/>
        <v>21.894714715279243</v>
      </c>
      <c r="K117" s="53"/>
      <c r="L117" s="35">
        <v>26116.7</v>
      </c>
      <c r="M117" s="35">
        <f t="shared" si="22"/>
        <v>101.92638673696783</v>
      </c>
      <c r="N117" s="52"/>
      <c r="O117" s="35">
        <v>28036.1</v>
      </c>
      <c r="P117" s="35">
        <f t="shared" si="23"/>
        <v>107.3493205496866</v>
      </c>
      <c r="Q117" s="35"/>
    </row>
    <row r="118" spans="1:17" x14ac:dyDescent="0.25">
      <c r="A118" s="9" t="s">
        <v>93</v>
      </c>
      <c r="B118" s="40">
        <v>652</v>
      </c>
      <c r="C118" s="35">
        <v>741.5</v>
      </c>
      <c r="D118" s="35">
        <f t="shared" si="25"/>
        <v>113.72699386503066</v>
      </c>
      <c r="E118" s="35">
        <v>741.5</v>
      </c>
      <c r="F118" s="61">
        <f t="shared" si="24"/>
        <v>113.72699386503066</v>
      </c>
      <c r="G118" s="53"/>
      <c r="H118" s="61"/>
      <c r="I118" s="61">
        <f t="shared" si="20"/>
        <v>0</v>
      </c>
      <c r="J118" s="61">
        <f t="shared" si="21"/>
        <v>0</v>
      </c>
      <c r="K118" s="53"/>
      <c r="L118" s="35"/>
      <c r="M118" s="35" t="e">
        <f t="shared" si="22"/>
        <v>#DIV/0!</v>
      </c>
      <c r="N118" s="53"/>
      <c r="O118" s="35"/>
      <c r="P118" s="35" t="e">
        <f t="shared" si="23"/>
        <v>#DIV/0!</v>
      </c>
      <c r="Q118" s="35"/>
    </row>
    <row r="119" spans="1:17" x14ac:dyDescent="0.25">
      <c r="A119" s="9" t="s">
        <v>94</v>
      </c>
      <c r="B119" s="116">
        <f>SUM(B120:B123)</f>
        <v>170</v>
      </c>
      <c r="C119" s="116">
        <f>SUM(C120:C123)</f>
        <v>0</v>
      </c>
      <c r="D119" s="35">
        <f t="shared" si="25"/>
        <v>0</v>
      </c>
      <c r="E119" s="116">
        <f>SUM(E120:E123)</f>
        <v>0</v>
      </c>
      <c r="F119" s="35">
        <f t="shared" si="24"/>
        <v>0</v>
      </c>
      <c r="G119" s="58"/>
      <c r="H119" s="61">
        <f>SUM(H120:H123)</f>
        <v>0</v>
      </c>
      <c r="I119" s="61" t="e">
        <f t="shared" si="20"/>
        <v>#DIV/0!</v>
      </c>
      <c r="J119" s="61" t="e">
        <f t="shared" si="21"/>
        <v>#DIV/0!</v>
      </c>
      <c r="K119" s="61"/>
      <c r="L119" s="35">
        <f>SUM(L120:L123)</f>
        <v>0</v>
      </c>
      <c r="M119" s="35" t="e">
        <f t="shared" si="22"/>
        <v>#DIV/0!</v>
      </c>
      <c r="N119" s="35"/>
      <c r="O119" s="35">
        <f>SUM(O120:O123)</f>
        <v>0</v>
      </c>
      <c r="P119" s="35" t="e">
        <f t="shared" si="23"/>
        <v>#DIV/0!</v>
      </c>
      <c r="Q119" s="35"/>
    </row>
    <row r="120" spans="1:17" x14ac:dyDescent="0.25">
      <c r="A120" s="9" t="s">
        <v>95</v>
      </c>
      <c r="B120" s="40">
        <v>0</v>
      </c>
      <c r="C120" s="35">
        <v>0</v>
      </c>
      <c r="D120" s="35">
        <v>0</v>
      </c>
      <c r="E120" s="35">
        <v>0</v>
      </c>
      <c r="F120" s="61" t="e">
        <f t="shared" si="24"/>
        <v>#DIV/0!</v>
      </c>
      <c r="G120" s="53"/>
      <c r="H120" s="61"/>
      <c r="I120" s="61" t="e">
        <f t="shared" si="20"/>
        <v>#DIV/0!</v>
      </c>
      <c r="J120" s="61" t="e">
        <f t="shared" si="21"/>
        <v>#DIV/0!</v>
      </c>
      <c r="K120" s="53"/>
      <c r="L120" s="35"/>
      <c r="M120" s="35" t="e">
        <f t="shared" si="22"/>
        <v>#DIV/0!</v>
      </c>
      <c r="N120" s="35"/>
      <c r="O120" s="35"/>
      <c r="P120" s="35" t="e">
        <f t="shared" si="23"/>
        <v>#DIV/0!</v>
      </c>
      <c r="Q120" s="35"/>
    </row>
    <row r="121" spans="1:17" x14ac:dyDescent="0.25">
      <c r="A121" s="9" t="s">
        <v>96</v>
      </c>
      <c r="B121" s="40">
        <v>170</v>
      </c>
      <c r="C121" s="35">
        <v>0</v>
      </c>
      <c r="D121" s="35">
        <v>0</v>
      </c>
      <c r="E121" s="35">
        <v>0</v>
      </c>
      <c r="F121" s="61">
        <f t="shared" si="24"/>
        <v>0</v>
      </c>
      <c r="G121" s="53"/>
      <c r="H121" s="61"/>
      <c r="I121" s="61" t="e">
        <f t="shared" si="20"/>
        <v>#DIV/0!</v>
      </c>
      <c r="J121" s="61" t="e">
        <f t="shared" si="21"/>
        <v>#DIV/0!</v>
      </c>
      <c r="K121" s="53"/>
      <c r="L121" s="35"/>
      <c r="M121" s="35" t="e">
        <f t="shared" si="22"/>
        <v>#DIV/0!</v>
      </c>
      <c r="N121" s="52"/>
      <c r="O121" s="35"/>
      <c r="P121" s="35" t="e">
        <f t="shared" si="23"/>
        <v>#DIV/0!</v>
      </c>
      <c r="Q121" s="35"/>
    </row>
    <row r="122" spans="1:17" x14ac:dyDescent="0.25">
      <c r="A122" s="9" t="s">
        <v>97</v>
      </c>
      <c r="B122" s="40">
        <v>0</v>
      </c>
      <c r="C122" s="50">
        <v>0</v>
      </c>
      <c r="D122" s="35">
        <v>0</v>
      </c>
      <c r="E122" s="50">
        <v>0</v>
      </c>
      <c r="F122" s="61" t="e">
        <f t="shared" si="24"/>
        <v>#DIV/0!</v>
      </c>
      <c r="G122" s="53"/>
      <c r="H122" s="61"/>
      <c r="I122" s="61" t="e">
        <f t="shared" si="20"/>
        <v>#DIV/0!</v>
      </c>
      <c r="J122" s="61" t="e">
        <f t="shared" si="21"/>
        <v>#DIV/0!</v>
      </c>
      <c r="K122" s="53"/>
      <c r="L122" s="35"/>
      <c r="M122" s="35" t="e">
        <f t="shared" si="22"/>
        <v>#DIV/0!</v>
      </c>
      <c r="N122" s="35"/>
      <c r="O122" s="35"/>
      <c r="P122" s="35" t="e">
        <f t="shared" si="23"/>
        <v>#DIV/0!</v>
      </c>
      <c r="Q122" s="35"/>
    </row>
    <row r="123" spans="1:17" ht="30" x14ac:dyDescent="0.25">
      <c r="A123" s="9" t="s">
        <v>98</v>
      </c>
      <c r="B123" s="40">
        <v>0</v>
      </c>
      <c r="C123" s="50">
        <v>0</v>
      </c>
      <c r="D123" s="35">
        <v>0</v>
      </c>
      <c r="E123" s="50">
        <v>0</v>
      </c>
      <c r="F123" s="61" t="e">
        <f t="shared" si="24"/>
        <v>#DIV/0!</v>
      </c>
      <c r="G123" s="53"/>
      <c r="H123" s="61"/>
      <c r="I123" s="61" t="e">
        <f t="shared" si="20"/>
        <v>#DIV/0!</v>
      </c>
      <c r="J123" s="61" t="e">
        <f t="shared" si="21"/>
        <v>#DIV/0!</v>
      </c>
      <c r="K123" s="53"/>
      <c r="L123" s="35"/>
      <c r="M123" s="35" t="e">
        <f t="shared" si="22"/>
        <v>#DIV/0!</v>
      </c>
      <c r="N123" s="35"/>
      <c r="O123" s="35"/>
      <c r="P123" s="35" t="e">
        <f t="shared" si="23"/>
        <v>#DIV/0!</v>
      </c>
      <c r="Q123" s="35"/>
    </row>
    <row r="124" spans="1:17" x14ac:dyDescent="0.25">
      <c r="A124" s="9" t="s">
        <v>99</v>
      </c>
      <c r="B124" s="116">
        <f>SUM(B125:B127)</f>
        <v>9099.2999999999993</v>
      </c>
      <c r="C124" s="117">
        <f>SUM(C125:C127)</f>
        <v>9371.6</v>
      </c>
      <c r="D124" s="35">
        <f t="shared" si="25"/>
        <v>102.99253788752982</v>
      </c>
      <c r="E124" s="117">
        <f>SUM(E125:E127)</f>
        <v>9371.6</v>
      </c>
      <c r="F124" s="61">
        <f t="shared" si="24"/>
        <v>102.99253788752982</v>
      </c>
      <c r="G124" s="58"/>
      <c r="H124" s="61">
        <f>SUM(H125:H127)</f>
        <v>11157.6</v>
      </c>
      <c r="I124" s="61">
        <f t="shared" si="20"/>
        <v>119.05757821503265</v>
      </c>
      <c r="J124" s="61">
        <f t="shared" si="21"/>
        <v>119.05757821503265</v>
      </c>
      <c r="K124" s="61"/>
      <c r="L124" s="35">
        <f>SUM(L125:L127)</f>
        <v>11184.2</v>
      </c>
      <c r="M124" s="35">
        <f t="shared" si="22"/>
        <v>100.23840252384026</v>
      </c>
      <c r="N124" s="35"/>
      <c r="O124" s="35">
        <f>SUM(O125:O127)</f>
        <v>11621.1</v>
      </c>
      <c r="P124" s="35">
        <f t="shared" si="23"/>
        <v>103.90640367661521</v>
      </c>
      <c r="Q124" s="35"/>
    </row>
    <row r="125" spans="1:17" x14ac:dyDescent="0.25">
      <c r="A125" s="9" t="s">
        <v>100</v>
      </c>
      <c r="B125" s="40">
        <v>0</v>
      </c>
      <c r="C125" s="50">
        <v>0</v>
      </c>
      <c r="D125" s="35">
        <v>0</v>
      </c>
      <c r="E125" s="50">
        <v>0</v>
      </c>
      <c r="F125" s="61" t="e">
        <f t="shared" si="24"/>
        <v>#DIV/0!</v>
      </c>
      <c r="G125" s="53"/>
      <c r="H125" s="61"/>
      <c r="I125" s="61" t="e">
        <f t="shared" si="20"/>
        <v>#DIV/0!</v>
      </c>
      <c r="J125" s="61" t="e">
        <f t="shared" si="21"/>
        <v>#DIV/0!</v>
      </c>
      <c r="K125" s="53"/>
      <c r="L125" s="35"/>
      <c r="M125" s="35" t="e">
        <f t="shared" si="22"/>
        <v>#DIV/0!</v>
      </c>
      <c r="N125" s="35"/>
      <c r="O125" s="35"/>
      <c r="P125" s="35" t="e">
        <f t="shared" si="23"/>
        <v>#DIV/0!</v>
      </c>
      <c r="Q125" s="35"/>
    </row>
    <row r="126" spans="1:17" x14ac:dyDescent="0.25">
      <c r="A126" s="9" t="s">
        <v>101</v>
      </c>
      <c r="B126" s="40">
        <v>9099.2999999999993</v>
      </c>
      <c r="C126" s="50">
        <v>9371.6</v>
      </c>
      <c r="D126" s="35">
        <f t="shared" si="25"/>
        <v>102.99253788752982</v>
      </c>
      <c r="E126" s="50">
        <v>9371.6</v>
      </c>
      <c r="F126" s="35">
        <f t="shared" si="24"/>
        <v>102.99253788752982</v>
      </c>
      <c r="G126" s="53"/>
      <c r="H126" s="61">
        <v>11157.6</v>
      </c>
      <c r="I126" s="61">
        <f t="shared" si="20"/>
        <v>119.05757821503265</v>
      </c>
      <c r="J126" s="61">
        <f t="shared" si="21"/>
        <v>119.05757821503265</v>
      </c>
      <c r="K126" s="53"/>
      <c r="L126" s="35">
        <v>11184.2</v>
      </c>
      <c r="M126" s="35">
        <f t="shared" si="22"/>
        <v>100.23840252384026</v>
      </c>
      <c r="N126" s="35"/>
      <c r="O126" s="35">
        <v>11621.1</v>
      </c>
      <c r="P126" s="35">
        <f t="shared" si="23"/>
        <v>103.90640367661521</v>
      </c>
      <c r="Q126" s="35"/>
    </row>
    <row r="127" spans="1:17" ht="30" x14ac:dyDescent="0.25">
      <c r="A127" s="9" t="s">
        <v>102</v>
      </c>
      <c r="B127" s="40">
        <v>0</v>
      </c>
      <c r="C127" s="50">
        <v>0</v>
      </c>
      <c r="D127" s="35">
        <v>0</v>
      </c>
      <c r="E127" s="50">
        <v>0</v>
      </c>
      <c r="F127" s="61" t="e">
        <f t="shared" si="24"/>
        <v>#DIV/0!</v>
      </c>
      <c r="G127" s="53"/>
      <c r="H127" s="61"/>
      <c r="I127" s="61" t="e">
        <f t="shared" si="20"/>
        <v>#DIV/0!</v>
      </c>
      <c r="J127" s="61" t="e">
        <f t="shared" si="21"/>
        <v>#DIV/0!</v>
      </c>
      <c r="K127" s="53"/>
      <c r="L127" s="35"/>
      <c r="M127" s="35" t="e">
        <f t="shared" si="22"/>
        <v>#DIV/0!</v>
      </c>
      <c r="N127" s="35"/>
      <c r="O127" s="35"/>
      <c r="P127" s="35" t="e">
        <f t="shared" si="23"/>
        <v>#DIV/0!</v>
      </c>
      <c r="Q127" s="35"/>
    </row>
    <row r="128" spans="1:17" ht="30" x14ac:dyDescent="0.25">
      <c r="A128" s="9" t="s">
        <v>103</v>
      </c>
      <c r="B128" s="40">
        <f>SUM(B129:B129)</f>
        <v>1.3</v>
      </c>
      <c r="C128" s="51">
        <f>SUM(C129:C129)</f>
        <v>0.9</v>
      </c>
      <c r="D128" s="35">
        <f t="shared" si="25"/>
        <v>69.230769230769226</v>
      </c>
      <c r="E128" s="51">
        <f>SUM(E129:E129)</f>
        <v>0.9</v>
      </c>
      <c r="F128" s="35">
        <f t="shared" si="24"/>
        <v>69.230769230769226</v>
      </c>
      <c r="G128" s="53"/>
      <c r="H128" s="61">
        <f>SUM(H129:H129)</f>
        <v>0.4</v>
      </c>
      <c r="I128" s="61">
        <f t="shared" si="20"/>
        <v>44.44444444444445</v>
      </c>
      <c r="J128" s="61">
        <f t="shared" si="21"/>
        <v>44.44444444444445</v>
      </c>
      <c r="K128" s="61"/>
      <c r="L128" s="35">
        <f>SUM(L129:L129)</f>
        <v>0</v>
      </c>
      <c r="M128" s="35">
        <f t="shared" si="22"/>
        <v>0</v>
      </c>
      <c r="N128" s="35"/>
      <c r="O128" s="35">
        <f>SUM(O129:O129)</f>
        <v>0</v>
      </c>
      <c r="P128" s="35" t="e">
        <f t="shared" si="23"/>
        <v>#DIV/0!</v>
      </c>
      <c r="Q128" s="35"/>
    </row>
    <row r="129" spans="1:17" ht="30" x14ac:dyDescent="0.25">
      <c r="A129" s="9" t="s">
        <v>208</v>
      </c>
      <c r="B129" s="40">
        <v>1.3</v>
      </c>
      <c r="C129" s="50">
        <v>0.9</v>
      </c>
      <c r="D129" s="35">
        <f t="shared" si="25"/>
        <v>69.230769230769226</v>
      </c>
      <c r="E129" s="50">
        <v>0.9</v>
      </c>
      <c r="F129" s="35">
        <f t="shared" si="24"/>
        <v>69.230769230769226</v>
      </c>
      <c r="G129" s="53"/>
      <c r="H129" s="61">
        <v>0.4</v>
      </c>
      <c r="I129" s="61">
        <f t="shared" si="20"/>
        <v>44.44444444444445</v>
      </c>
      <c r="J129" s="61">
        <f t="shared" si="21"/>
        <v>44.44444444444445</v>
      </c>
      <c r="K129" s="53"/>
      <c r="L129" s="35"/>
      <c r="M129" s="35">
        <f t="shared" si="22"/>
        <v>0</v>
      </c>
      <c r="N129" s="53"/>
      <c r="O129" s="35"/>
      <c r="P129" s="35" t="e">
        <f t="shared" si="23"/>
        <v>#DIV/0!</v>
      </c>
      <c r="Q129" s="53"/>
    </row>
    <row r="130" spans="1:17" ht="45" x14ac:dyDescent="0.25">
      <c r="A130" s="9" t="s">
        <v>104</v>
      </c>
      <c r="B130" s="40">
        <f>SUM(B131:B133)</f>
        <v>19957.7</v>
      </c>
      <c r="C130" s="40">
        <f>SUM(C131:C133)</f>
        <v>25503.3</v>
      </c>
      <c r="D130" s="35">
        <f t="shared" si="25"/>
        <v>127.78676901646982</v>
      </c>
      <c r="E130" s="40">
        <f>SUM(E131:E133)</f>
        <v>25503.3</v>
      </c>
      <c r="F130" s="35">
        <f t="shared" si="24"/>
        <v>127.78676901646982</v>
      </c>
      <c r="G130" s="58"/>
      <c r="H130" s="61">
        <f>SUM(H131:H133)</f>
        <v>83950.3</v>
      </c>
      <c r="I130" s="61">
        <f t="shared" si="20"/>
        <v>329.17426372273394</v>
      </c>
      <c r="J130" s="61">
        <f t="shared" si="21"/>
        <v>329.17426372273394</v>
      </c>
      <c r="K130" s="61"/>
      <c r="L130" s="35">
        <f>SUM(L131:L133)</f>
        <v>14563</v>
      </c>
      <c r="M130" s="35">
        <f t="shared" si="22"/>
        <v>17.347168503269195</v>
      </c>
      <c r="N130" s="35"/>
      <c r="O130" s="35">
        <f>SUM(O131:O133)</f>
        <v>14563</v>
      </c>
      <c r="P130" s="35">
        <f t="shared" si="23"/>
        <v>100</v>
      </c>
      <c r="Q130" s="35"/>
    </row>
    <row r="131" spans="1:17" ht="45" x14ac:dyDescent="0.25">
      <c r="A131" s="9" t="s">
        <v>105</v>
      </c>
      <c r="B131" s="40">
        <v>14563</v>
      </c>
      <c r="C131" s="50">
        <v>14563</v>
      </c>
      <c r="D131" s="35">
        <f t="shared" si="25"/>
        <v>100</v>
      </c>
      <c r="E131" s="50">
        <v>14563</v>
      </c>
      <c r="F131" s="61">
        <f t="shared" si="24"/>
        <v>100</v>
      </c>
      <c r="G131" s="58"/>
      <c r="H131" s="61">
        <v>14563</v>
      </c>
      <c r="I131" s="61">
        <f t="shared" si="20"/>
        <v>100</v>
      </c>
      <c r="J131" s="61">
        <f t="shared" si="21"/>
        <v>100</v>
      </c>
      <c r="K131" s="61"/>
      <c r="L131" s="61">
        <v>14563</v>
      </c>
      <c r="M131" s="35">
        <f t="shared" si="22"/>
        <v>100</v>
      </c>
      <c r="N131" s="35"/>
      <c r="O131" s="61">
        <v>14563</v>
      </c>
      <c r="P131" s="35">
        <f t="shared" si="23"/>
        <v>100</v>
      </c>
      <c r="Q131" s="35"/>
    </row>
    <row r="132" spans="1:17" x14ac:dyDescent="0.25">
      <c r="A132" s="9" t="s">
        <v>106</v>
      </c>
      <c r="B132" s="40">
        <v>1362</v>
      </c>
      <c r="C132" s="50">
        <v>2171</v>
      </c>
      <c r="D132" s="35">
        <f t="shared" si="25"/>
        <v>159.39794419970633</v>
      </c>
      <c r="E132" s="50">
        <v>2171</v>
      </c>
      <c r="F132" s="61">
        <f t="shared" si="24"/>
        <v>159.39794419970633</v>
      </c>
      <c r="G132" s="58"/>
      <c r="H132" s="61"/>
      <c r="I132" s="61">
        <f t="shared" si="20"/>
        <v>0</v>
      </c>
      <c r="J132" s="61">
        <f t="shared" si="21"/>
        <v>0</v>
      </c>
      <c r="K132" s="53"/>
      <c r="L132" s="35"/>
      <c r="M132" s="35" t="e">
        <f t="shared" si="22"/>
        <v>#DIV/0!</v>
      </c>
      <c r="N132" s="52"/>
      <c r="O132" s="35"/>
      <c r="P132" s="35" t="e">
        <f t="shared" si="23"/>
        <v>#DIV/0!</v>
      </c>
      <c r="Q132" s="52"/>
    </row>
    <row r="133" spans="1:17" x14ac:dyDescent="0.25">
      <c r="A133" s="9" t="s">
        <v>126</v>
      </c>
      <c r="B133" s="40">
        <v>4032.7</v>
      </c>
      <c r="C133" s="50">
        <v>8769.2999999999993</v>
      </c>
      <c r="D133" s="35">
        <f t="shared" si="25"/>
        <v>217.45480695315794</v>
      </c>
      <c r="E133" s="50">
        <v>8769.2999999999993</v>
      </c>
      <c r="F133" s="35">
        <f t="shared" si="24"/>
        <v>217.45480695315794</v>
      </c>
      <c r="G133" s="58"/>
      <c r="H133" s="61">
        <v>69387.3</v>
      </c>
      <c r="I133" s="61">
        <f t="shared" si="20"/>
        <v>791.25243748075684</v>
      </c>
      <c r="J133" s="61">
        <f t="shared" si="21"/>
        <v>791.25243748075684</v>
      </c>
      <c r="K133" s="56"/>
      <c r="L133" s="35"/>
      <c r="M133" s="35">
        <f t="shared" si="22"/>
        <v>0</v>
      </c>
      <c r="N133" s="52"/>
      <c r="O133" s="35"/>
      <c r="P133" s="35" t="e">
        <f t="shared" si="23"/>
        <v>#DIV/0!</v>
      </c>
      <c r="Q133" s="52"/>
    </row>
    <row r="134" spans="1:17" x14ac:dyDescent="0.25">
      <c r="B134" s="36"/>
      <c r="C134" s="36"/>
      <c r="D134" s="36"/>
      <c r="E134" s="36"/>
      <c r="H134" s="36"/>
      <c r="L134" s="36"/>
      <c r="O134" s="36"/>
    </row>
    <row r="135" spans="1:17" ht="45" x14ac:dyDescent="0.25">
      <c r="A135" s="12" t="s">
        <v>147</v>
      </c>
      <c r="B135" s="119">
        <f>SUM(B43+B55+B59+B66+B77+B83+B88+B98+B103+B113+B119+B124+B128+B130)</f>
        <v>1381973.7000000002</v>
      </c>
      <c r="C135" s="119">
        <f>SUM(C43+C55+C59+C66+C77+C83+C88+C98+C103+C113+C119+C124+C128+C130)</f>
        <v>753632.20000000007</v>
      </c>
      <c r="D135" s="118"/>
      <c r="E135" s="119">
        <f>SUM(E43+E55+E59+E66+E77+E83+E88+E98+E103+E113+E119+E124+E128+E130)</f>
        <v>769742.70000000007</v>
      </c>
      <c r="H135" s="119">
        <f>SUM(H43+H55+H59+H66+H77+H83+H88+H98+H103+H113+H119+H124+H128+H130)</f>
        <v>867435.40000000014</v>
      </c>
      <c r="L135" s="119">
        <f>SUM(L43+L55+L59+L66+L77+L83+L88+L98+L103+L113+L119+L124+L128+L130)</f>
        <v>713503.6</v>
      </c>
      <c r="O135" s="119">
        <f>SUM(O43+O55+O59+O66+O77+O83+O88+O98+O103+O113+O119+O124+O128+O130)</f>
        <v>677185.1</v>
      </c>
    </row>
    <row r="136" spans="1:17" ht="23.25" x14ac:dyDescent="0.35">
      <c r="A136" s="74"/>
      <c r="B136" s="74"/>
      <c r="C136" s="75"/>
      <c r="D136" s="75"/>
      <c r="E136" s="75"/>
      <c r="F136" s="75"/>
      <c r="G136" s="76"/>
    </row>
    <row r="137" spans="1:17" ht="46.5" x14ac:dyDescent="0.35">
      <c r="A137" s="72" t="s">
        <v>186</v>
      </c>
      <c r="B137" s="73"/>
      <c r="C137" s="73"/>
      <c r="D137" s="73"/>
      <c r="E137" s="73" t="s">
        <v>154</v>
      </c>
      <c r="F137" s="73"/>
      <c r="G137" s="77"/>
    </row>
    <row r="138" spans="1:17" ht="23.25" x14ac:dyDescent="0.35">
      <c r="A138" s="73"/>
      <c r="B138" s="39"/>
      <c r="C138" s="39"/>
      <c r="D138" s="39"/>
      <c r="E138" s="122" t="s">
        <v>155</v>
      </c>
      <c r="F138" s="43"/>
      <c r="G138" s="63" t="s">
        <v>156</v>
      </c>
    </row>
  </sheetData>
  <mergeCells count="2">
    <mergeCell ref="A1:P1"/>
    <mergeCell ref="C2:D2"/>
  </mergeCells>
  <pageMargins left="0.7" right="0.7" top="0.75" bottom="0.75" header="0.3" footer="0.3"/>
  <pageSetup paperSize="9" scale="3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№ 1 Доходы</vt:lpstr>
      <vt:lpstr>Форма № 2 Расходы</vt:lpstr>
      <vt:lpstr>Форма № 3 ИФДБ</vt:lpstr>
      <vt:lpstr>Лист1</vt:lpstr>
      <vt:lpstr>'Форма № 2 Расходы'!Заголовки_для_печати</vt:lpstr>
      <vt:lpstr>'Форма № 3 ИФДБ'!Заголовки_для_печати</vt:lpstr>
      <vt:lpstr>'Форма № 3 ИФДБ'!Область_печати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ФИРСОВА ЛЮДМИЛА ВЛАДИМИРОВНА</dc:creator>
  <cp:lastModifiedBy>фотя</cp:lastModifiedBy>
  <cp:lastPrinted>2025-02-10T10:31:56Z</cp:lastPrinted>
  <dcterms:created xsi:type="dcterms:W3CDTF">2017-08-31T14:26:51Z</dcterms:created>
  <dcterms:modified xsi:type="dcterms:W3CDTF">2025-02-10T11:47:47Z</dcterms:modified>
</cp:coreProperties>
</file>